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ns/"/>
    </mc:Choice>
  </mc:AlternateContent>
  <xr:revisionPtr revIDLastSave="555" documentId="8_{8ED9F892-00B4-42B9-9BA8-DB036970A61D}" xr6:coauthVersionLast="40" xr6:coauthVersionMax="40" xr10:uidLastSave="{9CF6E6E6-E512-4576-8250-AC3E7CA7299E}"/>
  <bookViews>
    <workbookView xWindow="0" yWindow="0" windowWidth="11280" windowHeight="9525" xr2:uid="{6B503632-6E82-4E74-B77B-ACB0981316F4}"/>
  </bookViews>
  <sheets>
    <sheet name="Price Markups" sheetId="11" r:id="rId1"/>
    <sheet name="Price Discounts" sheetId="10" r:id="rId2"/>
    <sheet name="Break-Even Formulas" sheetId="7" r:id="rId3"/>
    <sheet name="Sales Ratios" sheetId="14" r:id="rId4"/>
    <sheet name="Cost of Goods Sold" sheetId="9" r:id="rId5"/>
    <sheet name="Gross &amp; Net Margin" sheetId="8" r:id="rId6"/>
    <sheet name="Fixed-Asset Ratios" sheetId="13" r:id="rId7"/>
    <sheet name="Inventory Ratios" sheetId="5" r:id="rId8"/>
    <sheet name="Inventory Management" sheetId="6" r:id="rId9"/>
    <sheet name="Accounts Receivable Ratios" sheetId="2" r:id="rId10"/>
    <sheet name="Accounts Payable Ratios" sheetId="1" r:id="rId11"/>
    <sheet name="Working Capital" sheetId="12" r:id="rId12"/>
    <sheet name="Liquidity Ratios" sheetId="3" r:id="rId13"/>
    <sheet name="Liquidity Index" sheetId="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1" l="1"/>
  <c r="B14" i="14" l="1"/>
  <c r="A14" i="14"/>
  <c r="B9" i="14"/>
  <c r="A9" i="14"/>
  <c r="B4" i="14"/>
  <c r="A4" i="14"/>
  <c r="B14" i="13"/>
  <c r="A14" i="13"/>
  <c r="B9" i="13"/>
  <c r="A9" i="13"/>
  <c r="A4" i="13"/>
  <c r="B4" i="13"/>
  <c r="A9" i="12"/>
  <c r="A17" i="3"/>
  <c r="A11" i="3"/>
  <c r="A4" i="3"/>
  <c r="B4" i="12"/>
  <c r="B8" i="12" s="1"/>
  <c r="B9" i="12" s="1"/>
  <c r="A4" i="12"/>
  <c r="B19" i="11"/>
  <c r="B14" i="11"/>
  <c r="B9" i="11"/>
  <c r="A4" i="11"/>
  <c r="A19" i="11"/>
  <c r="A14" i="11"/>
  <c r="A9" i="11"/>
  <c r="B14" i="10"/>
  <c r="B19" i="10"/>
  <c r="A19" i="10"/>
  <c r="A14" i="10"/>
  <c r="B9" i="10"/>
  <c r="A9" i="10"/>
  <c r="B4" i="10"/>
  <c r="A4" i="10"/>
  <c r="B5" i="9" l="1"/>
  <c r="A5" i="9"/>
  <c r="B25" i="7"/>
  <c r="B21" i="7"/>
  <c r="B15" i="7"/>
  <c r="B24" i="7" s="1"/>
  <c r="B26" i="7" s="1"/>
  <c r="B29" i="7" s="1"/>
  <c r="B31" i="7" s="1"/>
  <c r="B33" i="7" s="1"/>
  <c r="B32" i="7" l="1"/>
  <c r="B11" i="8" l="1"/>
  <c r="A11" i="8"/>
  <c r="B4" i="8"/>
  <c r="A4" i="8"/>
  <c r="B4" i="7" l="1"/>
  <c r="B7" i="7" s="1"/>
  <c r="B10" i="6"/>
  <c r="B9" i="6"/>
  <c r="B6" i="6"/>
  <c r="B11" i="6" s="1"/>
  <c r="B14" i="5"/>
  <c r="B4" i="5"/>
  <c r="B8" i="5" s="1"/>
  <c r="B9" i="5" s="1"/>
  <c r="B6" i="4"/>
  <c r="B17" i="3"/>
  <c r="B11" i="3"/>
  <c r="B4" i="3"/>
  <c r="B4" i="2"/>
  <c r="B8" i="2" s="1"/>
  <c r="B9" i="2" s="1"/>
  <c r="B14" i="1"/>
  <c r="B9" i="1"/>
  <c r="B4" i="1"/>
  <c r="B12" i="6" l="1"/>
  <c r="B9" i="7"/>
</calcChain>
</file>

<file path=xl/sharedStrings.xml><?xml version="1.0" encoding="utf-8"?>
<sst xmlns="http://schemas.openxmlformats.org/spreadsheetml/2006/main" count="169" uniqueCount="89">
  <si>
    <t>Accounts Payable Turnover</t>
  </si>
  <si>
    <t>Supplier Purchases</t>
  </si>
  <si>
    <t>AP Turnover Ratio</t>
  </si>
  <si>
    <t>Average Accounts Payable</t>
  </si>
  <si>
    <t>Days Purchases in Accounts Payable</t>
  </si>
  <si>
    <t>Accounts Payable</t>
  </si>
  <si>
    <t>Sales</t>
  </si>
  <si>
    <t>Sales to Accounts Payable</t>
  </si>
  <si>
    <t>Sales to AP Ratio</t>
  </si>
  <si>
    <t>Days Purchases in AP</t>
  </si>
  <si>
    <t>Accounts Receivable Turnover</t>
  </si>
  <si>
    <t>Average Accounts Receivable</t>
  </si>
  <si>
    <t>AR Turnover Ratio</t>
  </si>
  <si>
    <t>Credit Sales</t>
  </si>
  <si>
    <t>Average AR Duration</t>
  </si>
  <si>
    <t>Period Length</t>
  </si>
  <si>
    <t>Current Ratio</t>
  </si>
  <si>
    <t>Current Assets</t>
  </si>
  <si>
    <t>Current Liabilities</t>
  </si>
  <si>
    <t>Cash</t>
  </si>
  <si>
    <t>Short-Term Investments</t>
  </si>
  <si>
    <t>Accounts Receivable</t>
  </si>
  <si>
    <t>Acid-Test Ratio</t>
  </si>
  <si>
    <t>Cash Ratio</t>
  </si>
  <si>
    <t>Liquidity Index</t>
  </si>
  <si>
    <t>Inventory</t>
  </si>
  <si>
    <t>Average Inventory Liquidation</t>
  </si>
  <si>
    <t>days</t>
  </si>
  <si>
    <t>Inventory Turnover</t>
  </si>
  <si>
    <t>Cost of Goods Sold</t>
  </si>
  <si>
    <t>Average Inventory</t>
  </si>
  <si>
    <t>Inventory Turnover Ratio</t>
  </si>
  <si>
    <t>Inventory Turnover Rate</t>
  </si>
  <si>
    <t>Sales to Inventory</t>
  </si>
  <si>
    <t>Total Inventory</t>
  </si>
  <si>
    <t>Inventory Safety Stock</t>
  </si>
  <si>
    <t>Maximum Daily Demand</t>
  </si>
  <si>
    <t>Average Daily Demand</t>
  </si>
  <si>
    <t>units</t>
  </si>
  <si>
    <t>Maximum Lead Time</t>
  </si>
  <si>
    <t>Average Lead Time</t>
  </si>
  <si>
    <t>Inventory Reorder Level</t>
  </si>
  <si>
    <t>Safety Stock</t>
  </si>
  <si>
    <t>Selling Price</t>
  </si>
  <si>
    <t>Variable Costs Per Unit</t>
  </si>
  <si>
    <t>Total Fixed Costs</t>
  </si>
  <si>
    <t>Break-Even Point</t>
  </si>
  <si>
    <t>Contribution Margin</t>
  </si>
  <si>
    <t>Gross Margin</t>
  </si>
  <si>
    <t>Revenue</t>
  </si>
  <si>
    <t>Direct Costs</t>
  </si>
  <si>
    <t>Net Margin</t>
  </si>
  <si>
    <t>Tax Liabilites</t>
  </si>
  <si>
    <t>Operating Expenses</t>
  </si>
  <si>
    <t>Contribution Margin (One Product)</t>
  </si>
  <si>
    <t>Break-Even Point (One Product)</t>
  </si>
  <si>
    <t>Weighted-Average CM (A &amp; B)</t>
  </si>
  <si>
    <t>Product A CM</t>
  </si>
  <si>
    <t>Product A</t>
  </si>
  <si>
    <t>Product B</t>
  </si>
  <si>
    <t>Sales Mix</t>
  </si>
  <si>
    <t>Product B CM</t>
  </si>
  <si>
    <t>Weighted-Average CM</t>
  </si>
  <si>
    <t>Break-Even Point (A &amp; B)</t>
  </si>
  <si>
    <t>Overall Break-Even Point</t>
  </si>
  <si>
    <t>Product A Break-Even Point</t>
  </si>
  <si>
    <t>Product B Break-Even Point</t>
  </si>
  <si>
    <t>Starting Inventory</t>
  </si>
  <si>
    <t>Direct Costs Incurred</t>
  </si>
  <si>
    <t>Ending Inventory</t>
  </si>
  <si>
    <t>Net Price</t>
  </si>
  <si>
    <t>List Price</t>
  </si>
  <si>
    <t>Discount Rate</t>
  </si>
  <si>
    <t>Discount Amount</t>
  </si>
  <si>
    <t>Cost Price</t>
  </si>
  <si>
    <t>Markup Rate</t>
  </si>
  <si>
    <t>Markup Amount</t>
  </si>
  <si>
    <t>Working Capital</t>
  </si>
  <si>
    <t>Working Capital Turnover</t>
  </si>
  <si>
    <t>Average Fixed Assets</t>
  </si>
  <si>
    <t>Fixed-Asset Turnover</t>
  </si>
  <si>
    <t>Return on Fixed Assets</t>
  </si>
  <si>
    <t>Net Income</t>
  </si>
  <si>
    <t>Fixed Assets to Short-Term Debt</t>
  </si>
  <si>
    <t>Fixed Assets</t>
  </si>
  <si>
    <t>Short-Term Debt</t>
  </si>
  <si>
    <t>Sales to Current Assets</t>
  </si>
  <si>
    <t>Sales to Short-Term Debt</t>
  </si>
  <si>
    <t>Number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</si>
</sst>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&quot;$&quot;#,##0.00"/>
    <numFmt numFmtId="168" formatCode="&quot;$&quot;#,##0"/>
    <numFmt numFmtId="169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3" borderId="2" applyNumberFormat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3" xfId="0" applyBorder="1"/>
    <xf numFmtId="164" fontId="4" fillId="3" borderId="5" xfId="4" applyNumberFormat="1" applyBorder="1"/>
    <xf numFmtId="165" fontId="3" fillId="2" borderId="4" xfId="1" applyNumberFormat="1" applyFont="1" applyFill="1" applyBorder="1"/>
    <xf numFmtId="166" fontId="3" fillId="2" borderId="2" xfId="1" applyNumberFormat="1" applyFont="1" applyFill="1" applyBorder="1"/>
    <xf numFmtId="166" fontId="3" fillId="2" borderId="4" xfId="1" applyNumberFormat="1" applyFont="1" applyFill="1" applyBorder="1"/>
    <xf numFmtId="2" fontId="4" fillId="3" borderId="5" xfId="4" applyNumberFormat="1" applyBorder="1"/>
    <xf numFmtId="0" fontId="4" fillId="3" borderId="2" xfId="4" applyAlignment="1">
      <alignment horizontal="left"/>
    </xf>
    <xf numFmtId="0" fontId="4" fillId="3" borderId="2" xfId="4"/>
    <xf numFmtId="1" fontId="4" fillId="3" borderId="5" xfId="4" applyNumberFormat="1" applyBorder="1"/>
    <xf numFmtId="167" fontId="3" fillId="2" borderId="2" xfId="1" applyNumberFormat="1" applyFont="1" applyFill="1" applyBorder="1"/>
    <xf numFmtId="168" fontId="3" fillId="2" borderId="2" xfId="1" applyNumberFormat="1" applyFont="1" applyFill="1" applyBorder="1"/>
    <xf numFmtId="168" fontId="3" fillId="2" borderId="4" xfId="1" applyNumberFormat="1" applyFont="1" applyFill="1" applyBorder="1"/>
    <xf numFmtId="1" fontId="3" fillId="2" borderId="4" xfId="1" applyNumberFormat="1" applyFont="1" applyFill="1" applyBorder="1"/>
    <xf numFmtId="167" fontId="4" fillId="3" borderId="5" xfId="4" applyNumberFormat="1" applyBorder="1"/>
    <xf numFmtId="168" fontId="4" fillId="3" borderId="5" xfId="4" applyNumberFormat="1" applyBorder="1"/>
    <xf numFmtId="169" fontId="4" fillId="3" borderId="5" xfId="2" applyNumberFormat="1" applyFont="1" applyFill="1" applyBorder="1"/>
    <xf numFmtId="9" fontId="3" fillId="2" borderId="2" xfId="2" applyFont="1" applyFill="1" applyBorder="1"/>
    <xf numFmtId="168" fontId="4" fillId="3" borderId="5" xfId="2" applyNumberFormat="1" applyFont="1" applyFill="1" applyBorder="1"/>
    <xf numFmtId="167" fontId="4" fillId="3" borderId="5" xfId="2" applyNumberFormat="1" applyFont="1" applyFill="1" applyBorder="1"/>
    <xf numFmtId="167" fontId="3" fillId="2" borderId="2" xfId="5" applyNumberFormat="1" applyFont="1" applyFill="1" applyBorder="1"/>
    <xf numFmtId="9" fontId="4" fillId="3" borderId="5" xfId="2" applyFont="1" applyFill="1" applyBorder="1"/>
    <xf numFmtId="2" fontId="4" fillId="3" borderId="5" xfId="2" applyNumberFormat="1" applyFont="1" applyFill="1" applyBorder="1"/>
    <xf numFmtId="1" fontId="3" fillId="2" borderId="2" xfId="1" applyNumberFormat="1" applyFont="1" applyFill="1" applyBorder="1"/>
    <xf numFmtId="0" fontId="2" fillId="0" borderId="0" xfId="3" applyBorder="1" applyAlignment="1">
      <alignment horizontal="left"/>
    </xf>
  </cellXfs>
  <cellStyles count="6">
    <cellStyle name="Calculation" xfId="4" builtinId="22"/>
    <cellStyle name="Comma" xfId="1" builtinId="3"/>
    <cellStyle name="Currency" xfId="5" builtinId="4"/>
    <cellStyle name="Heading 1" xfId="3" builtinId="1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852A3-BFD9-415E-89E3-BA51353A510A}">
  <dimension ref="A1:B19"/>
  <sheetViews>
    <sheetView tabSelected="1"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3.28515625" bestFit="1" customWidth="1"/>
  </cols>
  <sheetData>
    <row r="1" spans="1:2" ht="19.5" x14ac:dyDescent="0.3">
      <c r="A1" s="24" t="s">
        <v>43</v>
      </c>
      <c r="B1" s="24"/>
    </row>
    <row r="2" spans="1:2" x14ac:dyDescent="0.25">
      <c r="A2" t="s">
        <v>74</v>
      </c>
      <c r="B2" s="10">
        <v>30</v>
      </c>
    </row>
    <row r="3" spans="1:2" x14ac:dyDescent="0.25">
      <c r="A3" t="s">
        <v>75</v>
      </c>
      <c r="B3" s="17">
        <v>0.7</v>
      </c>
    </row>
    <row r="4" spans="1:2" x14ac:dyDescent="0.25">
      <c r="A4" s="8" t="str">
        <f>A1</f>
        <v>Selling Price</v>
      </c>
      <c r="B4" s="19">
        <f>B2 * (100% + B3)</f>
        <v>51</v>
      </c>
    </row>
    <row r="6" spans="1:2" ht="19.5" x14ac:dyDescent="0.3">
      <c r="A6" s="24" t="s">
        <v>76</v>
      </c>
      <c r="B6" s="24"/>
    </row>
    <row r="7" spans="1:2" x14ac:dyDescent="0.25">
      <c r="A7" t="s">
        <v>74</v>
      </c>
      <c r="B7" s="10">
        <v>30</v>
      </c>
    </row>
    <row r="8" spans="1:2" x14ac:dyDescent="0.25">
      <c r="A8" t="s">
        <v>75</v>
      </c>
      <c r="B8" s="17">
        <v>0.7</v>
      </c>
    </row>
    <row r="9" spans="1:2" x14ac:dyDescent="0.25">
      <c r="A9" s="8" t="str">
        <f>A6</f>
        <v>Markup Amount</v>
      </c>
      <c r="B9" s="19">
        <f>B7 * B8</f>
        <v>21</v>
      </c>
    </row>
    <row r="11" spans="1:2" ht="19.5" x14ac:dyDescent="0.3">
      <c r="A11" s="24" t="s">
        <v>75</v>
      </c>
      <c r="B11" s="24"/>
    </row>
    <row r="12" spans="1:2" x14ac:dyDescent="0.25">
      <c r="A12" t="s">
        <v>74</v>
      </c>
      <c r="B12" s="10">
        <v>30</v>
      </c>
    </row>
    <row r="13" spans="1:2" x14ac:dyDescent="0.25">
      <c r="A13" t="s">
        <v>43</v>
      </c>
      <c r="B13" s="20">
        <v>51</v>
      </c>
    </row>
    <row r="14" spans="1:2" x14ac:dyDescent="0.25">
      <c r="A14" s="8" t="str">
        <f>A11</f>
        <v>Markup Rate</v>
      </c>
      <c r="B14" s="21">
        <f>(B13 - B12) / B12</f>
        <v>0.7</v>
      </c>
    </row>
    <row r="16" spans="1:2" ht="19.5" x14ac:dyDescent="0.3">
      <c r="A16" s="24" t="s">
        <v>74</v>
      </c>
      <c r="B16" s="24"/>
    </row>
    <row r="17" spans="1:2" x14ac:dyDescent="0.25">
      <c r="A17" t="s">
        <v>43</v>
      </c>
      <c r="B17" s="10">
        <v>51</v>
      </c>
    </row>
    <row r="18" spans="1:2" x14ac:dyDescent="0.25">
      <c r="A18" t="s">
        <v>75</v>
      </c>
      <c r="B18" s="17">
        <v>0.7</v>
      </c>
    </row>
    <row r="19" spans="1:2" x14ac:dyDescent="0.25">
      <c r="A19" s="8" t="str">
        <f>A16</f>
        <v>Cost Price</v>
      </c>
      <c r="B19" s="19">
        <f>B17 / (100% + B18)</f>
        <v>30</v>
      </c>
    </row>
  </sheetData>
  <mergeCells count="4">
    <mergeCell ref="A1:B1"/>
    <mergeCell ref="A6:B6"/>
    <mergeCell ref="A11:B11"/>
    <mergeCell ref="A16:B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92BD1-80F0-4DA4-9F9C-6FC6A3970A8D}">
  <dimension ref="A1:C9"/>
  <sheetViews>
    <sheetView workbookViewId="0">
      <selection activeCell="B4" sqref="B4"/>
    </sheetView>
  </sheetViews>
  <sheetFormatPr defaultRowHeight="15" x14ac:dyDescent="0.25"/>
  <cols>
    <col min="1" max="1" width="26.7109375" customWidth="1"/>
    <col min="2" max="2" width="12.5703125" bestFit="1" customWidth="1"/>
  </cols>
  <sheetData>
    <row r="1" spans="1:3" ht="19.5" x14ac:dyDescent="0.3">
      <c r="A1" s="24" t="s">
        <v>10</v>
      </c>
      <c r="B1" s="24"/>
    </row>
    <row r="2" spans="1:3" x14ac:dyDescent="0.25">
      <c r="A2" t="s">
        <v>13</v>
      </c>
      <c r="B2" s="11">
        <v>575000</v>
      </c>
    </row>
    <row r="3" spans="1:3" x14ac:dyDescent="0.25">
      <c r="A3" s="1" t="s">
        <v>11</v>
      </c>
      <c r="B3" s="11">
        <v>45000</v>
      </c>
    </row>
    <row r="4" spans="1:3" x14ac:dyDescent="0.25">
      <c r="A4" s="8" t="s">
        <v>12</v>
      </c>
      <c r="B4" s="2">
        <f>B2 / B3</f>
        <v>12.777777777777779</v>
      </c>
    </row>
    <row r="6" spans="1:3" ht="19.5" x14ac:dyDescent="0.3">
      <c r="A6" s="24" t="s">
        <v>14</v>
      </c>
      <c r="B6" s="24"/>
    </row>
    <row r="7" spans="1:3" x14ac:dyDescent="0.25">
      <c r="A7" t="s">
        <v>15</v>
      </c>
      <c r="B7" s="4">
        <v>365</v>
      </c>
    </row>
    <row r="8" spans="1:3" x14ac:dyDescent="0.25">
      <c r="A8" s="1" t="s">
        <v>12</v>
      </c>
      <c r="B8" s="3">
        <f>B4</f>
        <v>12.777777777777779</v>
      </c>
    </row>
    <row r="9" spans="1:3" x14ac:dyDescent="0.25">
      <c r="A9" s="8" t="s">
        <v>14</v>
      </c>
      <c r="B9" s="2">
        <f>B7 / B8</f>
        <v>28.565217391304348</v>
      </c>
      <c r="C9" t="s">
        <v>27</v>
      </c>
    </row>
  </sheetData>
  <mergeCells count="2">
    <mergeCell ref="A1:B1"/>
    <mergeCell ref="A6:B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CDF24-1776-4529-952A-6C0598296AFA}">
  <dimension ref="A1:C14"/>
  <sheetViews>
    <sheetView topLeftCell="A11" workbookViewId="0">
      <selection activeCell="B14" sqref="B14"/>
    </sheetView>
  </sheetViews>
  <sheetFormatPr defaultRowHeight="15" x14ac:dyDescent="0.25"/>
  <cols>
    <col min="1" max="1" width="24.5703125" bestFit="1" customWidth="1"/>
    <col min="2" max="2" width="19.85546875" customWidth="1"/>
  </cols>
  <sheetData>
    <row r="1" spans="1:3" ht="19.5" x14ac:dyDescent="0.3">
      <c r="A1" s="24" t="s">
        <v>0</v>
      </c>
      <c r="B1" s="24"/>
    </row>
    <row r="2" spans="1:3" x14ac:dyDescent="0.25">
      <c r="A2" t="s">
        <v>1</v>
      </c>
      <c r="B2" s="11">
        <v>172000000</v>
      </c>
    </row>
    <row r="3" spans="1:3" x14ac:dyDescent="0.25">
      <c r="A3" s="1" t="s">
        <v>3</v>
      </c>
      <c r="B3" s="11">
        <v>37000000</v>
      </c>
    </row>
    <row r="4" spans="1:3" x14ac:dyDescent="0.25">
      <c r="A4" s="8" t="s">
        <v>2</v>
      </c>
      <c r="B4" s="2">
        <f>B2 / B3</f>
        <v>4.6486486486486482</v>
      </c>
    </row>
    <row r="6" spans="1:3" ht="19.5" x14ac:dyDescent="0.3">
      <c r="A6" s="24" t="s">
        <v>4</v>
      </c>
      <c r="B6" s="24"/>
    </row>
    <row r="7" spans="1:3" x14ac:dyDescent="0.25">
      <c r="A7" t="s">
        <v>5</v>
      </c>
      <c r="B7" s="11">
        <v>40000</v>
      </c>
    </row>
    <row r="8" spans="1:3" x14ac:dyDescent="0.25">
      <c r="A8" s="1" t="s">
        <v>1</v>
      </c>
      <c r="B8" s="11">
        <v>775000</v>
      </c>
    </row>
    <row r="9" spans="1:3" x14ac:dyDescent="0.25">
      <c r="A9" s="8" t="s">
        <v>9</v>
      </c>
      <c r="B9" s="2">
        <f>B7 / (B8 / 360)</f>
        <v>18.580645161290324</v>
      </c>
      <c r="C9" t="s">
        <v>27</v>
      </c>
    </row>
    <row r="11" spans="1:3" ht="19.5" x14ac:dyDescent="0.3">
      <c r="A11" s="24" t="s">
        <v>7</v>
      </c>
      <c r="B11" s="24"/>
    </row>
    <row r="12" spans="1:3" x14ac:dyDescent="0.25">
      <c r="A12" t="s">
        <v>6</v>
      </c>
      <c r="B12" s="11">
        <v>2000000</v>
      </c>
    </row>
    <row r="13" spans="1:3" x14ac:dyDescent="0.25">
      <c r="A13" s="1" t="s">
        <v>5</v>
      </c>
      <c r="B13" s="11">
        <v>85000</v>
      </c>
    </row>
    <row r="14" spans="1:3" x14ac:dyDescent="0.25">
      <c r="A14" s="8" t="s">
        <v>8</v>
      </c>
      <c r="B14" s="2">
        <f>B12 / B13</f>
        <v>23.529411764705884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F631-F74C-46C5-AD20-A2235AF81701}">
  <dimension ref="A1:B9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24" t="s">
        <v>77</v>
      </c>
      <c r="B1" s="24"/>
    </row>
    <row r="2" spans="1:2" x14ac:dyDescent="0.25">
      <c r="A2" t="s">
        <v>17</v>
      </c>
      <c r="B2" s="11">
        <v>185000</v>
      </c>
    </row>
    <row r="3" spans="1:2" x14ac:dyDescent="0.25">
      <c r="A3" s="1" t="s">
        <v>18</v>
      </c>
      <c r="B3" s="12">
        <v>95000</v>
      </c>
    </row>
    <row r="4" spans="1:2" x14ac:dyDescent="0.25">
      <c r="A4" s="8" t="str">
        <f>A1</f>
        <v>Working Capital</v>
      </c>
      <c r="B4" s="15">
        <f>B2 - B3</f>
        <v>90000</v>
      </c>
    </row>
    <row r="6" spans="1:2" ht="19.5" x14ac:dyDescent="0.3">
      <c r="A6" s="24" t="s">
        <v>78</v>
      </c>
      <c r="B6" s="24"/>
    </row>
    <row r="7" spans="1:2" x14ac:dyDescent="0.25">
      <c r="A7" t="s">
        <v>6</v>
      </c>
      <c r="B7" s="11">
        <v>438000</v>
      </c>
    </row>
    <row r="8" spans="1:2" x14ac:dyDescent="0.25">
      <c r="A8" s="1" t="s">
        <v>77</v>
      </c>
      <c r="B8" s="12">
        <f>B4</f>
        <v>90000</v>
      </c>
    </row>
    <row r="9" spans="1:2" x14ac:dyDescent="0.25">
      <c r="A9" s="8" t="str">
        <f>A6</f>
        <v>Working Capital Turnover</v>
      </c>
      <c r="B9" s="2">
        <f>B7 / B8</f>
        <v>4.8666666666666663</v>
      </c>
    </row>
  </sheetData>
  <mergeCells count="2">
    <mergeCell ref="A1:B1"/>
    <mergeCell ref="A6:B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0CEDB-9893-460B-B122-5E2D10A429F8}">
  <dimension ref="A1:B17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24" t="s">
        <v>16</v>
      </c>
      <c r="B1" s="24"/>
    </row>
    <row r="2" spans="1:2" x14ac:dyDescent="0.25">
      <c r="A2" t="s">
        <v>17</v>
      </c>
      <c r="B2" s="11">
        <v>185000</v>
      </c>
    </row>
    <row r="3" spans="1:2" x14ac:dyDescent="0.25">
      <c r="A3" s="1" t="s">
        <v>18</v>
      </c>
      <c r="B3" s="12">
        <v>95000</v>
      </c>
    </row>
    <row r="4" spans="1:2" x14ac:dyDescent="0.25">
      <c r="A4" s="8" t="str">
        <f>A1</f>
        <v>Current Ratio</v>
      </c>
      <c r="B4" s="2">
        <f>B2 / B3</f>
        <v>1.9473684210526316</v>
      </c>
    </row>
    <row r="6" spans="1:2" ht="19.5" x14ac:dyDescent="0.3">
      <c r="A6" s="24" t="s">
        <v>22</v>
      </c>
      <c r="B6" s="24"/>
    </row>
    <row r="7" spans="1:2" x14ac:dyDescent="0.25">
      <c r="A7" t="s">
        <v>19</v>
      </c>
      <c r="B7" s="11">
        <v>51000</v>
      </c>
    </row>
    <row r="8" spans="1:2" x14ac:dyDescent="0.25">
      <c r="A8" t="s">
        <v>20</v>
      </c>
      <c r="B8" s="11">
        <v>40000</v>
      </c>
    </row>
    <row r="9" spans="1:2" x14ac:dyDescent="0.25">
      <c r="A9" t="s">
        <v>21</v>
      </c>
      <c r="B9" s="11">
        <v>21000</v>
      </c>
    </row>
    <row r="10" spans="1:2" x14ac:dyDescent="0.25">
      <c r="A10" s="1" t="s">
        <v>18</v>
      </c>
      <c r="B10" s="12">
        <v>89000</v>
      </c>
    </row>
    <row r="11" spans="1:2" x14ac:dyDescent="0.25">
      <c r="A11" s="8" t="str">
        <f>A6</f>
        <v>Acid-Test Ratio</v>
      </c>
      <c r="B11" s="2">
        <f>(B7 + B8 + B9) / B10</f>
        <v>1.2584269662921348</v>
      </c>
    </row>
    <row r="13" spans="1:2" ht="19.5" x14ac:dyDescent="0.3">
      <c r="A13" s="24" t="s">
        <v>23</v>
      </c>
      <c r="B13" s="24"/>
    </row>
    <row r="14" spans="1:2" x14ac:dyDescent="0.25">
      <c r="A14" t="s">
        <v>19</v>
      </c>
      <c r="B14" s="11">
        <v>51000</v>
      </c>
    </row>
    <row r="15" spans="1:2" x14ac:dyDescent="0.25">
      <c r="A15" t="s">
        <v>20</v>
      </c>
      <c r="B15" s="11">
        <v>40000</v>
      </c>
    </row>
    <row r="16" spans="1:2" x14ac:dyDescent="0.25">
      <c r="A16" s="1" t="s">
        <v>18</v>
      </c>
      <c r="B16" s="11">
        <v>89000</v>
      </c>
    </row>
    <row r="17" spans="1:2" x14ac:dyDescent="0.25">
      <c r="A17" s="8" t="str">
        <f>A13</f>
        <v>Cash Ratio</v>
      </c>
      <c r="B17" s="6">
        <f>(B14 + B15) / B16</f>
        <v>1.0224719101123596</v>
      </c>
    </row>
  </sheetData>
  <mergeCells count="3">
    <mergeCell ref="A1:B1"/>
    <mergeCell ref="A6:B6"/>
    <mergeCell ref="A13:B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B9262-D1AD-4005-92F4-BB405DB3C66D}">
  <dimension ref="A1:C6"/>
  <sheetViews>
    <sheetView workbookViewId="0">
      <selection activeCell="B6" sqref="B6"/>
    </sheetView>
  </sheetViews>
  <sheetFormatPr defaultRowHeight="15" x14ac:dyDescent="0.25"/>
  <cols>
    <col min="1" max="1" width="28.42578125" bestFit="1" customWidth="1"/>
    <col min="2" max="2" width="12.5703125" bestFit="1" customWidth="1"/>
  </cols>
  <sheetData>
    <row r="1" spans="1:3" ht="19.5" x14ac:dyDescent="0.3">
      <c r="A1" s="24" t="s">
        <v>24</v>
      </c>
      <c r="B1" s="24"/>
    </row>
    <row r="2" spans="1:3" x14ac:dyDescent="0.25">
      <c r="A2" t="s">
        <v>21</v>
      </c>
      <c r="B2" s="11">
        <v>21000</v>
      </c>
    </row>
    <row r="3" spans="1:3" x14ac:dyDescent="0.25">
      <c r="A3" t="s">
        <v>14</v>
      </c>
      <c r="B3" s="4">
        <v>29</v>
      </c>
      <c r="C3" t="s">
        <v>27</v>
      </c>
    </row>
    <row r="4" spans="1:3" x14ac:dyDescent="0.25">
      <c r="A4" t="s">
        <v>25</v>
      </c>
      <c r="B4" s="11">
        <v>40000</v>
      </c>
    </row>
    <row r="5" spans="1:3" x14ac:dyDescent="0.25">
      <c r="A5" s="1" t="s">
        <v>26</v>
      </c>
      <c r="B5" s="5">
        <v>82</v>
      </c>
      <c r="C5" t="s">
        <v>27</v>
      </c>
    </row>
    <row r="6" spans="1:3" x14ac:dyDescent="0.25">
      <c r="A6" s="7" t="s">
        <v>24</v>
      </c>
      <c r="B6" s="2">
        <f>((B2 * B3) + (B4 * B5)) / (B2 + B4)</f>
        <v>63.754098360655739</v>
      </c>
      <c r="C6" t="s">
        <v>27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A5F6E-03BE-4B78-80A6-BDB39D873E24}">
  <dimension ref="A1:B19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3.28515625" bestFit="1" customWidth="1"/>
  </cols>
  <sheetData>
    <row r="1" spans="1:2" ht="19.5" x14ac:dyDescent="0.3">
      <c r="A1" s="24" t="s">
        <v>70</v>
      </c>
      <c r="B1" s="24"/>
    </row>
    <row r="2" spans="1:2" x14ac:dyDescent="0.25">
      <c r="A2" t="s">
        <v>71</v>
      </c>
      <c r="B2" s="10">
        <v>89.99</v>
      </c>
    </row>
    <row r="3" spans="1:2" x14ac:dyDescent="0.25">
      <c r="A3" t="s">
        <v>72</v>
      </c>
      <c r="B3" s="17">
        <v>0.3</v>
      </c>
    </row>
    <row r="4" spans="1:2" x14ac:dyDescent="0.25">
      <c r="A4" s="8" t="str">
        <f>A1</f>
        <v>Net Price</v>
      </c>
      <c r="B4" s="19">
        <f>B2 * (100% - B3)</f>
        <v>62.992999999999995</v>
      </c>
    </row>
    <row r="6" spans="1:2" ht="19.5" x14ac:dyDescent="0.3">
      <c r="A6" s="24" t="s">
        <v>73</v>
      </c>
      <c r="B6" s="24"/>
    </row>
    <row r="7" spans="1:2" x14ac:dyDescent="0.25">
      <c r="A7" t="s">
        <v>71</v>
      </c>
      <c r="B7" s="10">
        <v>89.99</v>
      </c>
    </row>
    <row r="8" spans="1:2" x14ac:dyDescent="0.25">
      <c r="A8" t="s">
        <v>72</v>
      </c>
      <c r="B8" s="17">
        <v>0.3</v>
      </c>
    </row>
    <row r="9" spans="1:2" x14ac:dyDescent="0.25">
      <c r="A9" s="8" t="str">
        <f>A6</f>
        <v>Discount Amount</v>
      </c>
      <c r="B9" s="19">
        <f>B7 *  B8</f>
        <v>26.996999999999996</v>
      </c>
    </row>
    <row r="11" spans="1:2" ht="19.5" x14ac:dyDescent="0.3">
      <c r="A11" s="24" t="s">
        <v>72</v>
      </c>
      <c r="B11" s="24"/>
    </row>
    <row r="12" spans="1:2" x14ac:dyDescent="0.25">
      <c r="A12" t="s">
        <v>71</v>
      </c>
      <c r="B12" s="10">
        <v>89.99</v>
      </c>
    </row>
    <row r="13" spans="1:2" x14ac:dyDescent="0.25">
      <c r="A13" t="s">
        <v>70</v>
      </c>
      <c r="B13" s="20">
        <v>62.99</v>
      </c>
    </row>
    <row r="14" spans="1:2" x14ac:dyDescent="0.25">
      <c r="A14" s="8" t="str">
        <f>A11</f>
        <v>Discount Rate</v>
      </c>
      <c r="B14" s="21">
        <f>100% - (B13 / B12)</f>
        <v>0.3000333370374485</v>
      </c>
    </row>
    <row r="16" spans="1:2" ht="19.5" x14ac:dyDescent="0.3">
      <c r="A16" s="24" t="s">
        <v>71</v>
      </c>
      <c r="B16" s="24"/>
    </row>
    <row r="17" spans="1:2" x14ac:dyDescent="0.25">
      <c r="A17" t="s">
        <v>70</v>
      </c>
      <c r="B17" s="10">
        <v>62.99</v>
      </c>
    </row>
    <row r="18" spans="1:2" x14ac:dyDescent="0.25">
      <c r="A18" t="s">
        <v>72</v>
      </c>
      <c r="B18" s="17">
        <v>0.3</v>
      </c>
    </row>
    <row r="19" spans="1:2" x14ac:dyDescent="0.25">
      <c r="A19" s="8" t="str">
        <f>A16</f>
        <v>List Price</v>
      </c>
      <c r="B19" s="19">
        <f>B17 / (100% - B18)</f>
        <v>89.985714285714295</v>
      </c>
    </row>
  </sheetData>
  <mergeCells count="4">
    <mergeCell ref="A1:B1"/>
    <mergeCell ref="A6:B6"/>
    <mergeCell ref="A11:B11"/>
    <mergeCell ref="A16:B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42A13-7DB5-470F-8A49-A17FEAE6BBE9}">
  <dimension ref="A1:C33"/>
  <sheetViews>
    <sheetView workbookViewId="0">
      <selection activeCell="B4" sqref="B4"/>
    </sheetView>
  </sheetViews>
  <sheetFormatPr defaultRowHeight="15" x14ac:dyDescent="0.25"/>
  <cols>
    <col min="1" max="1" width="35.42578125" customWidth="1"/>
    <col min="2" max="2" width="7.5703125" bestFit="1" customWidth="1"/>
  </cols>
  <sheetData>
    <row r="1" spans="1:3" ht="19.5" x14ac:dyDescent="0.3">
      <c r="A1" s="24" t="s">
        <v>54</v>
      </c>
      <c r="B1" s="24"/>
    </row>
    <row r="2" spans="1:3" x14ac:dyDescent="0.25">
      <c r="A2" t="s">
        <v>43</v>
      </c>
      <c r="B2" s="11">
        <v>10</v>
      </c>
    </row>
    <row r="3" spans="1:3" x14ac:dyDescent="0.25">
      <c r="A3" t="s">
        <v>44</v>
      </c>
      <c r="B3" s="11">
        <v>6</v>
      </c>
    </row>
    <row r="4" spans="1:3" x14ac:dyDescent="0.25">
      <c r="A4" s="8" t="s">
        <v>47</v>
      </c>
      <c r="B4" s="15">
        <f>B2 - B3</f>
        <v>4</v>
      </c>
    </row>
    <row r="6" spans="1:3" ht="19.5" x14ac:dyDescent="0.3">
      <c r="A6" s="24" t="s">
        <v>55</v>
      </c>
      <c r="B6" s="24"/>
    </row>
    <row r="7" spans="1:3" x14ac:dyDescent="0.25">
      <c r="A7" t="s">
        <v>47</v>
      </c>
      <c r="B7" s="11">
        <f>B4</f>
        <v>4</v>
      </c>
    </row>
    <row r="8" spans="1:3" x14ac:dyDescent="0.25">
      <c r="A8" s="1" t="s">
        <v>45</v>
      </c>
      <c r="B8" s="12">
        <v>24000</v>
      </c>
    </row>
    <row r="9" spans="1:3" x14ac:dyDescent="0.25">
      <c r="A9" s="8" t="s">
        <v>46</v>
      </c>
      <c r="B9" s="9">
        <f>B8 /  B7</f>
        <v>6000</v>
      </c>
      <c r="C9" t="s">
        <v>38</v>
      </c>
    </row>
    <row r="11" spans="1:3" ht="19.5" x14ac:dyDescent="0.3">
      <c r="A11" s="24" t="s">
        <v>58</v>
      </c>
      <c r="B11" s="24"/>
    </row>
    <row r="12" spans="1:3" x14ac:dyDescent="0.25">
      <c r="A12" t="s">
        <v>60</v>
      </c>
      <c r="B12" s="17">
        <v>0.62</v>
      </c>
    </row>
    <row r="13" spans="1:3" x14ac:dyDescent="0.25">
      <c r="A13" t="s">
        <v>43</v>
      </c>
      <c r="B13" s="11">
        <v>10</v>
      </c>
    </row>
    <row r="14" spans="1:3" x14ac:dyDescent="0.25">
      <c r="A14" t="s">
        <v>44</v>
      </c>
      <c r="B14" s="11">
        <v>6</v>
      </c>
    </row>
    <row r="15" spans="1:3" x14ac:dyDescent="0.25">
      <c r="A15" s="8" t="s">
        <v>47</v>
      </c>
      <c r="B15" s="15">
        <f>B13 - B14</f>
        <v>4</v>
      </c>
    </row>
    <row r="17" spans="1:3" ht="19.5" x14ac:dyDescent="0.3">
      <c r="A17" s="24" t="s">
        <v>59</v>
      </c>
      <c r="B17" s="24"/>
    </row>
    <row r="18" spans="1:3" x14ac:dyDescent="0.25">
      <c r="A18" t="s">
        <v>60</v>
      </c>
      <c r="B18" s="17">
        <v>0.38</v>
      </c>
    </row>
    <row r="19" spans="1:3" x14ac:dyDescent="0.25">
      <c r="A19" t="s">
        <v>43</v>
      </c>
      <c r="B19" s="11">
        <v>25</v>
      </c>
    </row>
    <row r="20" spans="1:3" x14ac:dyDescent="0.25">
      <c r="A20" t="s">
        <v>44</v>
      </c>
      <c r="B20" s="11">
        <v>17</v>
      </c>
    </row>
    <row r="21" spans="1:3" x14ac:dyDescent="0.25">
      <c r="A21" s="8" t="s">
        <v>47</v>
      </c>
      <c r="B21" s="15">
        <f>B19 - B20</f>
        <v>8</v>
      </c>
    </row>
    <row r="23" spans="1:3" ht="19.5" x14ac:dyDescent="0.3">
      <c r="A23" s="24" t="s">
        <v>56</v>
      </c>
      <c r="B23" s="24"/>
    </row>
    <row r="24" spans="1:3" x14ac:dyDescent="0.25">
      <c r="A24" t="s">
        <v>57</v>
      </c>
      <c r="B24" s="11">
        <f>B15</f>
        <v>4</v>
      </c>
    </row>
    <row r="25" spans="1:3" x14ac:dyDescent="0.25">
      <c r="A25" t="s">
        <v>61</v>
      </c>
      <c r="B25" s="11">
        <f>B21</f>
        <v>8</v>
      </c>
    </row>
    <row r="26" spans="1:3" x14ac:dyDescent="0.25">
      <c r="A26" s="8" t="s">
        <v>62</v>
      </c>
      <c r="B26" s="14">
        <f>(B24 * B12) + (B25 * B18)</f>
        <v>5.52</v>
      </c>
    </row>
    <row r="28" spans="1:3" ht="19.5" x14ac:dyDescent="0.3">
      <c r="A28" s="24" t="s">
        <v>63</v>
      </c>
      <c r="B28" s="24"/>
    </row>
    <row r="29" spans="1:3" x14ac:dyDescent="0.25">
      <c r="A29" t="s">
        <v>62</v>
      </c>
      <c r="B29" s="10">
        <f>B26</f>
        <v>5.52</v>
      </c>
    </row>
    <row r="30" spans="1:3" x14ac:dyDescent="0.25">
      <c r="A30" s="1" t="s">
        <v>45</v>
      </c>
      <c r="B30" s="12">
        <v>44000</v>
      </c>
    </row>
    <row r="31" spans="1:3" x14ac:dyDescent="0.25">
      <c r="A31" s="8" t="s">
        <v>64</v>
      </c>
      <c r="B31" s="9">
        <f>B30 /  B29</f>
        <v>7971.0144927536239</v>
      </c>
      <c r="C31" t="s">
        <v>38</v>
      </c>
    </row>
    <row r="32" spans="1:3" x14ac:dyDescent="0.25">
      <c r="A32" s="8" t="s">
        <v>65</v>
      </c>
      <c r="B32" s="9">
        <f>B31 * B12</f>
        <v>4942.0289855072469</v>
      </c>
      <c r="C32" t="s">
        <v>38</v>
      </c>
    </row>
    <row r="33" spans="1:3" x14ac:dyDescent="0.25">
      <c r="A33" s="8" t="s">
        <v>66</v>
      </c>
      <c r="B33" s="9">
        <f>B31 * B18</f>
        <v>3028.985507246377</v>
      </c>
      <c r="C33" t="s">
        <v>38</v>
      </c>
    </row>
  </sheetData>
  <mergeCells count="6">
    <mergeCell ref="A28:B28"/>
    <mergeCell ref="A6:B6"/>
    <mergeCell ref="A11:B11"/>
    <mergeCell ref="A17:B17"/>
    <mergeCell ref="A1:B1"/>
    <mergeCell ref="A23:B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171B-8AC3-4C62-AD24-8DD3325BD791}">
  <dimension ref="A1:B14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24" t="s">
        <v>86</v>
      </c>
      <c r="B1" s="24"/>
    </row>
    <row r="2" spans="1:2" x14ac:dyDescent="0.25">
      <c r="A2" t="s">
        <v>6</v>
      </c>
      <c r="B2" s="11">
        <v>897000</v>
      </c>
    </row>
    <row r="3" spans="1:2" x14ac:dyDescent="0.25">
      <c r="A3" t="s">
        <v>17</v>
      </c>
      <c r="B3" s="11">
        <v>315000</v>
      </c>
    </row>
    <row r="4" spans="1:2" x14ac:dyDescent="0.25">
      <c r="A4" s="8" t="str">
        <f>A1</f>
        <v>Sales to Current Assets</v>
      </c>
      <c r="B4" s="22">
        <f>B2 / B3</f>
        <v>2.8476190476190477</v>
      </c>
    </row>
    <row r="6" spans="1:2" ht="19.5" x14ac:dyDescent="0.3">
      <c r="A6" s="24" t="s">
        <v>87</v>
      </c>
      <c r="B6" s="24"/>
    </row>
    <row r="7" spans="1:2" x14ac:dyDescent="0.25">
      <c r="A7" t="s">
        <v>6</v>
      </c>
      <c r="B7" s="11">
        <v>897000</v>
      </c>
    </row>
    <row r="8" spans="1:2" x14ac:dyDescent="0.25">
      <c r="A8" t="s">
        <v>17</v>
      </c>
      <c r="B8" s="11">
        <v>255000</v>
      </c>
    </row>
    <row r="9" spans="1:2" x14ac:dyDescent="0.25">
      <c r="A9" s="8" t="str">
        <f>A6</f>
        <v>Sales to Short-Term Debt</v>
      </c>
      <c r="B9" s="22">
        <f>B7 / B8</f>
        <v>3.5176470588235293</v>
      </c>
    </row>
    <row r="11" spans="1:2" ht="19.5" x14ac:dyDescent="0.3">
      <c r="A11" s="24" t="s">
        <v>87</v>
      </c>
      <c r="B11" s="24"/>
    </row>
    <row r="12" spans="1:2" x14ac:dyDescent="0.25">
      <c r="A12" t="s">
        <v>6</v>
      </c>
      <c r="B12" s="11">
        <v>897000</v>
      </c>
    </row>
    <row r="13" spans="1:2" x14ac:dyDescent="0.25">
      <c r="A13" t="s">
        <v>88</v>
      </c>
      <c r="B13" s="23">
        <v>10</v>
      </c>
    </row>
    <row r="14" spans="1:2" x14ac:dyDescent="0.25">
      <c r="A14" s="8" t="str">
        <f>A11</f>
        <v>Sales to Short-Term Debt</v>
      </c>
      <c r="B14" s="18">
        <f>B12 / B13</f>
        <v>89700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07590-5764-4727-BBE0-3CCF80D3595B}">
  <dimension ref="A1:B5"/>
  <sheetViews>
    <sheetView workbookViewId="0">
      <selection activeCell="B5" sqref="B5"/>
    </sheetView>
  </sheetViews>
  <sheetFormatPr defaultRowHeight="15" x14ac:dyDescent="0.25"/>
  <cols>
    <col min="1" max="1" width="24.5703125" bestFit="1" customWidth="1"/>
    <col min="2" max="2" width="13.28515625" bestFit="1" customWidth="1"/>
  </cols>
  <sheetData>
    <row r="1" spans="1:2" ht="19.5" x14ac:dyDescent="0.3">
      <c r="A1" s="24" t="s">
        <v>29</v>
      </c>
      <c r="B1" s="24"/>
    </row>
    <row r="2" spans="1:2" x14ac:dyDescent="0.25">
      <c r="A2" t="s">
        <v>67</v>
      </c>
      <c r="B2" s="11">
        <v>1200000</v>
      </c>
    </row>
    <row r="3" spans="1:2" x14ac:dyDescent="0.25">
      <c r="A3" t="s">
        <v>68</v>
      </c>
      <c r="B3" s="11">
        <v>3800000</v>
      </c>
    </row>
    <row r="4" spans="1:2" x14ac:dyDescent="0.25">
      <c r="A4" t="s">
        <v>69</v>
      </c>
      <c r="B4" s="11">
        <v>1300000</v>
      </c>
    </row>
    <row r="5" spans="1:2" x14ac:dyDescent="0.25">
      <c r="A5" s="8" t="str">
        <f>A1</f>
        <v>Cost of Goods Sold</v>
      </c>
      <c r="B5" s="18">
        <f>B2 + B3  - B4</f>
        <v>3700000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BCA8-3126-4B10-9AE0-BA60184621A9}">
  <dimension ref="A1:B11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24" t="s">
        <v>48</v>
      </c>
      <c r="B1" s="24"/>
    </row>
    <row r="2" spans="1:2" x14ac:dyDescent="0.25">
      <c r="A2" t="s">
        <v>49</v>
      </c>
      <c r="B2" s="11">
        <v>145000</v>
      </c>
    </row>
    <row r="3" spans="1:2" x14ac:dyDescent="0.25">
      <c r="A3" t="s">
        <v>50</v>
      </c>
      <c r="B3" s="11">
        <v>62000</v>
      </c>
    </row>
    <row r="4" spans="1:2" x14ac:dyDescent="0.25">
      <c r="A4" s="8" t="str">
        <f>A1</f>
        <v>Gross Margin</v>
      </c>
      <c r="B4" s="16">
        <f>(B2 - B3) / B2</f>
        <v>0.57241379310344831</v>
      </c>
    </row>
    <row r="6" spans="1:2" ht="19.5" x14ac:dyDescent="0.3">
      <c r="A6" s="24" t="s">
        <v>51</v>
      </c>
      <c r="B6" s="24"/>
    </row>
    <row r="7" spans="1:2" x14ac:dyDescent="0.25">
      <c r="A7" t="s">
        <v>49</v>
      </c>
      <c r="B7" s="11">
        <v>145000</v>
      </c>
    </row>
    <row r="8" spans="1:2" x14ac:dyDescent="0.25">
      <c r="A8" t="s">
        <v>50</v>
      </c>
      <c r="B8" s="11">
        <v>62000</v>
      </c>
    </row>
    <row r="9" spans="1:2" x14ac:dyDescent="0.25">
      <c r="A9" t="s">
        <v>53</v>
      </c>
      <c r="B9" s="11">
        <v>45000</v>
      </c>
    </row>
    <row r="10" spans="1:2" x14ac:dyDescent="0.25">
      <c r="A10" t="s">
        <v>52</v>
      </c>
      <c r="B10" s="11">
        <v>20000</v>
      </c>
    </row>
    <row r="11" spans="1:2" x14ac:dyDescent="0.25">
      <c r="A11" s="8" t="str">
        <f>A6</f>
        <v>Net Margin</v>
      </c>
      <c r="B11" s="16">
        <f>(B7 - B8 - B9 - B10) / B7</f>
        <v>0.12413793103448276</v>
      </c>
    </row>
  </sheetData>
  <mergeCells count="2">
    <mergeCell ref="A1:B1"/>
    <mergeCell ref="A6:B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0B274-F364-44C4-AB24-A6148CE97C1B}">
  <dimension ref="A1:B14"/>
  <sheetViews>
    <sheetView workbookViewId="0">
      <selection activeCell="B4" sqref="B4"/>
    </sheetView>
  </sheetViews>
  <sheetFormatPr defaultRowHeight="15" x14ac:dyDescent="0.25"/>
  <cols>
    <col min="1" max="1" width="29.42578125" customWidth="1"/>
    <col min="2" max="2" width="12.5703125" bestFit="1" customWidth="1"/>
  </cols>
  <sheetData>
    <row r="1" spans="1:2" ht="19.5" x14ac:dyDescent="0.3">
      <c r="A1" s="24" t="s">
        <v>80</v>
      </c>
      <c r="B1" s="24"/>
    </row>
    <row r="2" spans="1:2" x14ac:dyDescent="0.25">
      <c r="A2" t="s">
        <v>6</v>
      </c>
      <c r="B2" s="11">
        <v>9500000</v>
      </c>
    </row>
    <row r="3" spans="1:2" x14ac:dyDescent="0.25">
      <c r="A3" s="1" t="s">
        <v>79</v>
      </c>
      <c r="B3" s="12">
        <v>15100000</v>
      </c>
    </row>
    <row r="4" spans="1:2" x14ac:dyDescent="0.25">
      <c r="A4" s="8" t="str">
        <f>A1</f>
        <v>Fixed-Asset Turnover</v>
      </c>
      <c r="B4" s="22">
        <f>B2 / B3</f>
        <v>0.62913907284768211</v>
      </c>
    </row>
    <row r="6" spans="1:2" ht="19.5" x14ac:dyDescent="0.3">
      <c r="A6" s="24" t="s">
        <v>81</v>
      </c>
      <c r="B6" s="24"/>
    </row>
    <row r="7" spans="1:2" x14ac:dyDescent="0.25">
      <c r="A7" t="s">
        <v>82</v>
      </c>
      <c r="B7" s="11">
        <v>3100000</v>
      </c>
    </row>
    <row r="8" spans="1:2" x14ac:dyDescent="0.25">
      <c r="A8" s="1" t="s">
        <v>79</v>
      </c>
      <c r="B8" s="12">
        <v>15100000</v>
      </c>
    </row>
    <row r="9" spans="1:2" x14ac:dyDescent="0.25">
      <c r="A9" s="8" t="str">
        <f>A6</f>
        <v>Return on Fixed Assets</v>
      </c>
      <c r="B9" s="22">
        <f>B7 / B8</f>
        <v>0.20529801324503311</v>
      </c>
    </row>
    <row r="11" spans="1:2" ht="19.5" x14ac:dyDescent="0.3">
      <c r="A11" s="24" t="s">
        <v>83</v>
      </c>
      <c r="B11" s="24"/>
    </row>
    <row r="12" spans="1:2" x14ac:dyDescent="0.25">
      <c r="A12" t="s">
        <v>84</v>
      </c>
      <c r="B12" s="11">
        <v>15100000</v>
      </c>
    </row>
    <row r="13" spans="1:2" x14ac:dyDescent="0.25">
      <c r="A13" s="1" t="s">
        <v>85</v>
      </c>
      <c r="B13" s="12">
        <v>7300000</v>
      </c>
    </row>
    <row r="14" spans="1:2" x14ac:dyDescent="0.25">
      <c r="A14" s="8" t="str">
        <f>A11</f>
        <v>Fixed Assets to Short-Term Debt</v>
      </c>
      <c r="B14" s="22">
        <f>B12 / B13</f>
        <v>2.0684931506849313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DD149-42D2-48EB-B183-0A2D692779D4}">
  <dimension ref="A1:C14"/>
  <sheetViews>
    <sheetView workbookViewId="0">
      <selection activeCell="B2" sqref="B2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3" ht="19.5" x14ac:dyDescent="0.3">
      <c r="A1" s="24" t="s">
        <v>28</v>
      </c>
      <c r="B1" s="24"/>
    </row>
    <row r="2" spans="1:3" x14ac:dyDescent="0.25">
      <c r="A2" t="s">
        <v>29</v>
      </c>
      <c r="B2" s="11">
        <v>678000</v>
      </c>
    </row>
    <row r="3" spans="1:3" x14ac:dyDescent="0.25">
      <c r="A3" s="1" t="s">
        <v>30</v>
      </c>
      <c r="B3" s="12">
        <v>71000</v>
      </c>
    </row>
    <row r="4" spans="1:3" x14ac:dyDescent="0.25">
      <c r="A4" s="8" t="s">
        <v>31</v>
      </c>
      <c r="B4" s="2">
        <f>B2 / B3</f>
        <v>9.5492957746478879</v>
      </c>
    </row>
    <row r="6" spans="1:3" ht="19.5" x14ac:dyDescent="0.3">
      <c r="A6" s="24" t="s">
        <v>32</v>
      </c>
      <c r="B6" s="24"/>
    </row>
    <row r="7" spans="1:3" x14ac:dyDescent="0.25">
      <c r="A7" t="s">
        <v>15</v>
      </c>
      <c r="B7" s="4">
        <v>365</v>
      </c>
      <c r="C7" t="s">
        <v>27</v>
      </c>
    </row>
    <row r="8" spans="1:3" x14ac:dyDescent="0.25">
      <c r="A8" s="1" t="s">
        <v>31</v>
      </c>
      <c r="B8" s="3">
        <f>B4</f>
        <v>9.5492957746478879</v>
      </c>
    </row>
    <row r="9" spans="1:3" x14ac:dyDescent="0.25">
      <c r="A9" s="8" t="s">
        <v>32</v>
      </c>
      <c r="B9" s="2">
        <f>B7 / B8</f>
        <v>38.222713864306783</v>
      </c>
      <c r="C9" t="s">
        <v>27</v>
      </c>
    </row>
    <row r="11" spans="1:3" ht="19.5" x14ac:dyDescent="0.3">
      <c r="A11" s="24" t="s">
        <v>33</v>
      </c>
      <c r="B11" s="24"/>
    </row>
    <row r="12" spans="1:3" x14ac:dyDescent="0.25">
      <c r="A12" t="s">
        <v>6</v>
      </c>
      <c r="B12" s="11">
        <v>2000000</v>
      </c>
    </row>
    <row r="13" spans="1:3" x14ac:dyDescent="0.25">
      <c r="A13" s="1" t="s">
        <v>34</v>
      </c>
      <c r="B13" s="12">
        <v>140000</v>
      </c>
    </row>
    <row r="14" spans="1:3" x14ac:dyDescent="0.25">
      <c r="A14" s="8" t="s">
        <v>33</v>
      </c>
      <c r="B14" s="2">
        <f>B12 / B13</f>
        <v>14.285714285714286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6B3C-0A34-47E3-A1D5-7B5892FFFA4B}">
  <dimension ref="A1:C12"/>
  <sheetViews>
    <sheetView workbookViewId="0">
      <selection activeCell="B6" sqref="B6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3" ht="19.5" x14ac:dyDescent="0.3">
      <c r="A1" s="24" t="s">
        <v>35</v>
      </c>
      <c r="B1" s="24"/>
    </row>
    <row r="2" spans="1:3" x14ac:dyDescent="0.25">
      <c r="A2" t="s">
        <v>36</v>
      </c>
      <c r="B2" s="4">
        <v>100</v>
      </c>
      <c r="C2" t="s">
        <v>38</v>
      </c>
    </row>
    <row r="3" spans="1:3" x14ac:dyDescent="0.25">
      <c r="A3" t="s">
        <v>39</v>
      </c>
      <c r="B3" s="4">
        <v>21</v>
      </c>
      <c r="C3" t="s">
        <v>27</v>
      </c>
    </row>
    <row r="4" spans="1:3" x14ac:dyDescent="0.25">
      <c r="A4" t="s">
        <v>37</v>
      </c>
      <c r="B4" s="4">
        <v>75</v>
      </c>
      <c r="C4" t="s">
        <v>38</v>
      </c>
    </row>
    <row r="5" spans="1:3" x14ac:dyDescent="0.25">
      <c r="A5" s="1" t="s">
        <v>40</v>
      </c>
      <c r="B5" s="5">
        <v>14</v>
      </c>
      <c r="C5" t="s">
        <v>27</v>
      </c>
    </row>
    <row r="6" spans="1:3" x14ac:dyDescent="0.25">
      <c r="A6" s="8" t="s">
        <v>35</v>
      </c>
      <c r="B6" s="9">
        <f>(B2 * B3) - (B4 * B5)</f>
        <v>1050</v>
      </c>
      <c r="C6" t="s">
        <v>38</v>
      </c>
    </row>
    <row r="8" spans="1:3" ht="19.5" x14ac:dyDescent="0.3">
      <c r="A8" s="24" t="s">
        <v>41</v>
      </c>
      <c r="B8" s="24"/>
    </row>
    <row r="9" spans="1:3" x14ac:dyDescent="0.25">
      <c r="A9" t="s">
        <v>37</v>
      </c>
      <c r="B9" s="4">
        <f>B4</f>
        <v>75</v>
      </c>
      <c r="C9" t="s">
        <v>38</v>
      </c>
    </row>
    <row r="10" spans="1:3" x14ac:dyDescent="0.25">
      <c r="A10" t="s">
        <v>40</v>
      </c>
      <c r="B10" s="4">
        <f>B5</f>
        <v>14</v>
      </c>
      <c r="C10" t="s">
        <v>27</v>
      </c>
    </row>
    <row r="11" spans="1:3" x14ac:dyDescent="0.25">
      <c r="A11" s="1" t="s">
        <v>42</v>
      </c>
      <c r="B11" s="13">
        <f>B6</f>
        <v>1050</v>
      </c>
      <c r="C11" t="s">
        <v>38</v>
      </c>
    </row>
    <row r="12" spans="1:3" x14ac:dyDescent="0.25">
      <c r="A12" s="8" t="s">
        <v>41</v>
      </c>
      <c r="B12" s="9">
        <f>(B9 * B10) + B11</f>
        <v>2100</v>
      </c>
      <c r="C12" t="s">
        <v>38</v>
      </c>
    </row>
  </sheetData>
  <mergeCells count="2">
    <mergeCell ref="A1:B1"/>
    <mergeCell ref="A8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Price Markups</vt:lpstr>
      <vt:lpstr>Price Discounts</vt:lpstr>
      <vt:lpstr>Break-Even Formulas</vt:lpstr>
      <vt:lpstr>Sales Ratios</vt:lpstr>
      <vt:lpstr>Cost of Goods Sold</vt:lpstr>
      <vt:lpstr>Gross &amp; Net Margin</vt:lpstr>
      <vt:lpstr>Fixed-Asset Ratios</vt:lpstr>
      <vt:lpstr>Inventory Ratios</vt:lpstr>
      <vt:lpstr>Inventory Management</vt:lpstr>
      <vt:lpstr>Accounts Receivable Ratios</vt:lpstr>
      <vt:lpstr>Accounts Payable Ratios</vt:lpstr>
      <vt:lpstr>Working Capital</vt:lpstr>
      <vt:lpstr>Liquidity Ratios</vt:lpstr>
      <vt:lpstr>Liquidity 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2018-07-10T15:51:53Z</dcterms:created>
  <dcterms:modified xsi:type="dcterms:W3CDTF">2018-12-12T23:05:16Z</dcterms:modified>
</cp:coreProperties>
</file>