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613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365 Formulas and Functions/"/>
    </mc:Choice>
  </mc:AlternateContent>
  <xr:revisionPtr revIDLastSave="35" documentId="8_{2D6B3B11-0486-469F-8025-91EC687CFEBD}" xr6:coauthVersionLast="47" xr6:coauthVersionMax="47" xr10:uidLastSave="{F28258AD-D66F-447E-AFCC-7BC5922C81B4}"/>
  <bookViews>
    <workbookView xWindow="480" yWindow="915" windowWidth="15330" windowHeight="10770" tabRatio="512" firstSheet="8" activeTab="8" xr2:uid="{00000000-000D-0000-FFFF-FFFF00000000}"/>
  </bookViews>
  <sheets>
    <sheet name="Future Value" sheetId="1" r:id="rId1"/>
    <sheet name="Future Value (Data Table)" sheetId="2" r:id="rId2"/>
    <sheet name="Future Value (Data Table 2)" sheetId="3" r:id="rId3"/>
    <sheet name="Future Value (2-Inputs)" sheetId="4" r:id="rId4"/>
    <sheet name="Goal Seek" sheetId="5" r:id="rId5"/>
    <sheet name="Product Margin" sheetId="6" r:id="rId6"/>
    <sheet name="Break Even" sheetId="7" r:id="rId7"/>
    <sheet name="Equations" sheetId="8" r:id="rId8"/>
    <sheet name="Scenarios" sheetId="10" r:id="rId9"/>
  </sheets>
  <externalReferences>
    <externalReference r:id="rId10"/>
  </externalReferences>
  <definedNames>
    <definedName name="Changing_Cells">Scenarios!$B$7:$B$9</definedName>
    <definedName name="Costs_per_Unit">'Product Margin'!$C$9</definedName>
    <definedName name="Down_Payment">Scenarios!$B$7</definedName>
    <definedName name="Expenses">[1]Iterate!$C$4</definedName>
    <definedName name="Finley_Sprocket">'[1]Break Even (Solver)'!$B$3:$B$12</definedName>
    <definedName name="Fixed_Cells">Scenarios!$B$2</definedName>
    <definedName name="Fixed_Costs">'[1]Break Even (Solver)'!$B$9:$C$9</definedName>
    <definedName name="Gross_Margin">[1]Iterate!$C$3</definedName>
    <definedName name="Gross_Profit">[1]Iterate!$C$5</definedName>
    <definedName name="House_Price">Scenarios!$B$3</definedName>
    <definedName name="Interest">Scenarios!$B$4</definedName>
    <definedName name="Interest_Rate">Scenarios!$B$4</definedName>
    <definedName name="Langstrom_Wrench">'[1]Break Even (Solver)'!$C$3:$C$12</definedName>
    <definedName name="Net_Profit">[1]Iterate!$C$7</definedName>
    <definedName name="NPer" localSheetId="4">'Goal Seek'!$C$4</definedName>
    <definedName name="NPer">'Future Value (2-Inputs)'!$C$3</definedName>
    <definedName name="NPer2">'[1]Future Value (2-Inputs)'!$C$3</definedName>
    <definedName name="Paydown">Scenarios!$B$9</definedName>
    <definedName name="Paydown_Payment">Scenarios!$C$12</definedName>
    <definedName name="Paydown_Total">Scenarios!$C$13</definedName>
    <definedName name="Price">'[1]Break Even (Solver)'!$B$3:$C$3</definedName>
    <definedName name="Profit">'[1]Break Even (Solver)'!$B$12:$C$12</definedName>
    <definedName name="Profit_Margin">'[1]Break Even (Goal Seek)'!$B$12:$C$12</definedName>
    <definedName name="Profit_Sharing">[1]Iterate!$C$6</definedName>
    <definedName name="Profit_Sharing_Percentage">[1]Iterate!$C$9</definedName>
    <definedName name="Rate" localSheetId="4">'Goal Seek'!$C$3</definedName>
    <definedName name="Rate">'Future Value (2-Inputs)'!$C$2</definedName>
    <definedName name="Rate2">'[1]Future Value (2-Inputs)'!$C$2</definedName>
    <definedName name="Regular_Payment">Scenarios!$B$12</definedName>
    <definedName name="Regular_Total">Scenarios!$B$13</definedName>
    <definedName name="Revenue">'[1]Break Even (Solver)'!$B$5:$C$5</definedName>
    <definedName name="Revised_Term">Scenarios!$C$15</definedName>
    <definedName name="Term">Scenarios!$B$8</definedName>
    <definedName name="Total_Costs">'[1]Break Even (Solver)'!$B$10:$C$10</definedName>
    <definedName name="Total_Revenue">'Product Margin'!$C$7</definedName>
    <definedName name="Total_Savings">Scenarios!$C$14</definedName>
    <definedName name="Unit_Cost">'[1]Break Even (Solver)'!$B$7:$C$7</definedName>
    <definedName name="Units">'[1]Break Even (Solver)'!$B$4:$C$4</definedName>
    <definedName name="Variable_Costs">'[1]Break Even (Solver)'!$B$8:$C$8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  <c r="C9" i="1"/>
  <c r="B12" i="10" l="1"/>
  <c r="B13" i="10" l="1"/>
  <c r="C6" i="7"/>
  <c r="C10" i="7"/>
  <c r="B2" i="8"/>
  <c r="B8" i="4"/>
  <c r="C9" i="3"/>
  <c r="D9" i="3" s="1"/>
  <c r="C7" i="5"/>
  <c r="C7" i="6"/>
  <c r="C11" i="6"/>
  <c r="B15" i="10"/>
  <c r="B14" i="10"/>
  <c r="C13" i="6" l="1"/>
  <c r="C12" i="7"/>
  <c r="C13" i="7" s="1"/>
  <c r="C14" i="6"/>
  <c r="C12" i="10"/>
  <c r="C15" i="10" s="1"/>
  <c r="C13" i="10" l="1"/>
  <c r="C14" i="10" s="1"/>
</calcChain>
</file>

<file path=xl/sharedStrings.xml><?xml version="1.0" encoding="utf-8"?>
<sst xmlns="http://schemas.openxmlformats.org/spreadsheetml/2006/main" count="77" uniqueCount="41">
  <si>
    <t>Interest Rate</t>
  </si>
  <si>
    <t>The Future Value of an Investment</t>
  </si>
  <si>
    <t>Period</t>
  </si>
  <si>
    <t>Annual Deposit</t>
  </si>
  <si>
    <t>Initial Deposit</t>
  </si>
  <si>
    <t>Deposit Type</t>
  </si>
  <si>
    <t>Future Value</t>
  </si>
  <si>
    <t>Inflation</t>
  </si>
  <si>
    <t>Today's Dollars</t>
  </si>
  <si>
    <t>Annual</t>
  </si>
  <si>
    <t>Deposit</t>
  </si>
  <si>
    <t>Equipment Fund Calculation</t>
  </si>
  <si>
    <t>Equipment Fund</t>
  </si>
  <si>
    <t>Using Goal Seek to Determine a Price</t>
  </si>
  <si>
    <t>That Will Return a Margin Of 30%</t>
  </si>
  <si>
    <t>Price per Unit</t>
  </si>
  <si>
    <t>Units Sold</t>
  </si>
  <si>
    <t>Average Discount</t>
  </si>
  <si>
    <t>Total Revenue</t>
  </si>
  <si>
    <t>Costs per Unit</t>
  </si>
  <si>
    <t>Fixed Costs</t>
  </si>
  <si>
    <t>Total Costs</t>
  </si>
  <si>
    <t>Profit</t>
  </si>
  <si>
    <t>Margin</t>
  </si>
  <si>
    <t>x</t>
  </si>
  <si>
    <t>Equation</t>
  </si>
  <si>
    <t>Fixed Cells:</t>
  </si>
  <si>
    <t>House Price</t>
  </si>
  <si>
    <t>Changing Cells:</t>
  </si>
  <si>
    <t>Down Payment</t>
  </si>
  <si>
    <t>Term</t>
  </si>
  <si>
    <t>Paydown</t>
  </si>
  <si>
    <t>Results:</t>
  </si>
  <si>
    <t>Regular Mortgage</t>
  </si>
  <si>
    <t>With Paydown</t>
  </si>
  <si>
    <t>Monthly Payment</t>
  </si>
  <si>
    <t>Total Paid</t>
  </si>
  <si>
    <t>Total Savings</t>
  </si>
  <si>
    <t>Revised Term</t>
  </si>
  <si>
    <t>Mortgage Analysis</t>
  </si>
  <si>
    <t>Using Goal Seek to Determine a Break-Even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</si>
</sst>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\G\e\n\e\r\a\l"/>
    <numFmt numFmtId="165" formatCode="0.0%"/>
    <numFmt numFmtId="166" formatCode="0.00000"/>
    <numFmt numFmtId="167" formatCode="&quot;$&quot;#,##0"/>
    <numFmt numFmtId="168" formatCode="0.0"/>
  </numFmts>
  <fonts count="11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color theme="3"/>
      <name val="Cambria"/>
      <family val="2"/>
      <scheme val="major"/>
    </font>
    <font>
      <i/>
      <sz val="18"/>
      <color theme="3"/>
      <name val="Cambria"/>
      <family val="1"/>
      <scheme val="major"/>
    </font>
    <font>
      <b/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/>
    <xf numFmtId="164" fontId="2" fillId="0" borderId="0"/>
    <xf numFmtId="164" fontId="2" fillId="0" borderId="0"/>
    <xf numFmtId="164" fontId="2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3">
    <xf numFmtId="0" fontId="0" fillId="0" borderId="0" xfId="0"/>
    <xf numFmtId="164" fontId="3" fillId="0" borderId="1" xfId="3" applyFont="1" applyBorder="1"/>
    <xf numFmtId="9" fontId="4" fillId="0" borderId="2" xfId="3" applyNumberFormat="1" applyFont="1" applyBorder="1"/>
    <xf numFmtId="164" fontId="3" fillId="0" borderId="3" xfId="3" applyFont="1" applyBorder="1"/>
    <xf numFmtId="1" fontId="4" fillId="0" borderId="4" xfId="3" applyNumberFormat="1" applyFont="1" applyBorder="1"/>
    <xf numFmtId="5" fontId="4" fillId="0" borderId="4" xfId="3" applyNumberFormat="1" applyFont="1" applyBorder="1"/>
    <xf numFmtId="164" fontId="3" fillId="0" borderId="5" xfId="3" applyFont="1" applyBorder="1"/>
    <xf numFmtId="1" fontId="4" fillId="0" borderId="6" xfId="3" applyNumberFormat="1" applyFont="1" applyBorder="1"/>
    <xf numFmtId="164" fontId="4" fillId="0" borderId="0" xfId="1" applyFont="1"/>
    <xf numFmtId="164" fontId="3" fillId="0" borderId="0" xfId="1" applyFont="1" applyBorder="1"/>
    <xf numFmtId="5" fontId="4" fillId="0" borderId="0" xfId="3" applyNumberFormat="1" applyFont="1" applyBorder="1"/>
    <xf numFmtId="164" fontId="4" fillId="0" borderId="0" xfId="3" applyFont="1"/>
    <xf numFmtId="164" fontId="4" fillId="0" borderId="0" xfId="1" applyFont="1" applyAlignment="1">
      <alignment horizontal="centerContinuous"/>
    </xf>
    <xf numFmtId="0" fontId="4" fillId="0" borderId="0" xfId="0" applyFont="1"/>
    <xf numFmtId="164" fontId="4" fillId="0" borderId="4" xfId="1" applyFont="1" applyBorder="1"/>
    <xf numFmtId="164" fontId="3" fillId="0" borderId="6" xfId="1" applyFont="1" applyBorder="1"/>
    <xf numFmtId="5" fontId="4" fillId="0" borderId="7" xfId="3" applyNumberFormat="1" applyFont="1" applyBorder="1"/>
    <xf numFmtId="167" fontId="4" fillId="0" borderId="0" xfId="1" applyNumberFormat="1" applyFont="1"/>
    <xf numFmtId="9" fontId="4" fillId="0" borderId="6" xfId="5" applyFont="1" applyBorder="1"/>
    <xf numFmtId="164" fontId="3" fillId="0" borderId="0" xfId="1" applyFont="1" applyBorder="1" applyAlignment="1">
      <alignment horizontal="right"/>
    </xf>
    <xf numFmtId="164" fontId="4" fillId="0" borderId="0" xfId="3" applyFont="1" applyAlignment="1">
      <alignment horizontal="centerContinuous"/>
    </xf>
    <xf numFmtId="164" fontId="3" fillId="0" borderId="0" xfId="3" applyFont="1"/>
    <xf numFmtId="5" fontId="4" fillId="0" borderId="6" xfId="3" quotePrefix="1" applyNumberFormat="1" applyFont="1" applyBorder="1"/>
    <xf numFmtId="9" fontId="4" fillId="0" borderId="7" xfId="3" quotePrefix="1" applyNumberFormat="1" applyFont="1" applyBorder="1" applyAlignment="1">
      <alignment horizontal="center"/>
    </xf>
    <xf numFmtId="165" fontId="4" fillId="0" borderId="7" xfId="3" applyNumberFormat="1" applyFont="1" applyBorder="1" applyAlignment="1">
      <alignment horizontal="center"/>
    </xf>
    <xf numFmtId="9" fontId="4" fillId="0" borderId="7" xfId="3" applyNumberFormat="1" applyFont="1" applyBorder="1" applyAlignment="1">
      <alignment horizontal="center"/>
    </xf>
    <xf numFmtId="5" fontId="4" fillId="0" borderId="0" xfId="3" applyNumberFormat="1" applyFont="1"/>
    <xf numFmtId="164" fontId="3" fillId="0" borderId="0" xfId="2" applyFont="1"/>
    <xf numFmtId="9" fontId="4" fillId="0" borderId="0" xfId="2" applyNumberFormat="1" applyFont="1"/>
    <xf numFmtId="1" fontId="4" fillId="0" borderId="0" xfId="2" applyNumberFormat="1" applyFont="1"/>
    <xf numFmtId="5" fontId="4" fillId="0" borderId="0" xfId="2" applyNumberFormat="1" applyFont="1"/>
    <xf numFmtId="164" fontId="4" fillId="0" borderId="0" xfId="4" applyFont="1"/>
    <xf numFmtId="164" fontId="3" fillId="0" borderId="0" xfId="4" applyFont="1"/>
    <xf numFmtId="7" fontId="4" fillId="0" borderId="0" xfId="4" applyNumberFormat="1" applyFont="1"/>
    <xf numFmtId="3" fontId="4" fillId="0" borderId="0" xfId="4" applyNumberFormat="1" applyFont="1"/>
    <xf numFmtId="164" fontId="3" fillId="0" borderId="7" xfId="4" applyFont="1" applyBorder="1"/>
    <xf numFmtId="9" fontId="4" fillId="0" borderId="7" xfId="4" applyNumberFormat="1" applyFont="1" applyBorder="1"/>
    <xf numFmtId="5" fontId="4" fillId="0" borderId="0" xfId="4" applyNumberFormat="1" applyFont="1"/>
    <xf numFmtId="164" fontId="3" fillId="0" borderId="0" xfId="4" applyFont="1" applyBorder="1"/>
    <xf numFmtId="7" fontId="4" fillId="0" borderId="0" xfId="4" applyNumberFormat="1" applyFont="1" applyBorder="1"/>
    <xf numFmtId="164" fontId="3" fillId="0" borderId="7" xfId="1" applyFont="1" applyBorder="1"/>
    <xf numFmtId="5" fontId="4" fillId="0" borderId="7" xfId="4" applyNumberFormat="1" applyFont="1" applyBorder="1"/>
    <xf numFmtId="9" fontId="4" fillId="0" borderId="0" xfId="3" applyNumberFormat="1" applyFont="1"/>
    <xf numFmtId="10" fontId="4" fillId="0" borderId="0" xfId="4" applyNumberFormat="1" applyFont="1"/>
    <xf numFmtId="164" fontId="5" fillId="0" borderId="8" xfId="1" applyFont="1" applyBorder="1" applyAlignment="1">
      <alignment horizontal="center"/>
    </xf>
    <xf numFmtId="166" fontId="5" fillId="0" borderId="8" xfId="1" applyNumberFormat="1" applyFont="1" applyBorder="1"/>
    <xf numFmtId="0" fontId="4" fillId="0" borderId="0" xfId="0" applyFont="1" applyAlignment="1">
      <alignment horizontal="right"/>
    </xf>
    <xf numFmtId="6" fontId="4" fillId="0" borderId="0" xfId="0" applyNumberFormat="1" applyFont="1"/>
    <xf numFmtId="10" fontId="4" fillId="0" borderId="0" xfId="0" applyNumberFormat="1" applyFont="1"/>
    <xf numFmtId="8" fontId="4" fillId="0" borderId="0" xfId="0" applyNumberFormat="1" applyFont="1"/>
    <xf numFmtId="168" fontId="4" fillId="0" borderId="0" xfId="0" applyNumberFormat="1" applyFont="1"/>
    <xf numFmtId="5" fontId="4" fillId="0" borderId="0" xfId="0" applyNumberFormat="1" applyFont="1"/>
    <xf numFmtId="7" fontId="4" fillId="0" borderId="0" xfId="0" applyNumberFormat="1" applyFont="1"/>
    <xf numFmtId="164" fontId="4" fillId="0" borderId="0" xfId="1" applyFont="1" applyBorder="1"/>
    <xf numFmtId="0" fontId="0" fillId="0" borderId="0" xfId="0" applyBorder="1"/>
    <xf numFmtId="164" fontId="4" fillId="0" borderId="0" xfId="2" applyFont="1"/>
    <xf numFmtId="164" fontId="7" fillId="0" borderId="0" xfId="6" applyNumberFormat="1" applyFont="1" applyAlignment="1">
      <alignment horizontal="centerContinuous"/>
    </xf>
    <xf numFmtId="164" fontId="7" fillId="0" borderId="0" xfId="6" applyNumberFormat="1" applyFont="1" applyAlignment="1">
      <alignment horizontal="left"/>
    </xf>
    <xf numFmtId="164" fontId="7" fillId="0" borderId="0" xfId="6" applyNumberFormat="1" applyFont="1"/>
    <xf numFmtId="0" fontId="9" fillId="0" borderId="0" xfId="7" applyFont="1"/>
    <xf numFmtId="0" fontId="10" fillId="0" borderId="0" xfId="0" applyFont="1" applyAlignment="1">
      <alignment horizontal="center" wrapText="1"/>
    </xf>
    <xf numFmtId="164" fontId="3" fillId="0" borderId="0" xfId="3" applyFont="1" applyAlignment="1">
      <alignment horizontal="center"/>
    </xf>
    <xf numFmtId="0" fontId="6" fillId="0" borderId="0" xfId="6" applyAlignment="1">
      <alignment horizontal="center"/>
    </xf>
  </cellXfs>
  <cellStyles count="8">
    <cellStyle name="Heading 4" xfId="7" builtinId="19"/>
    <cellStyle name="Normal" xfId="0" builtinId="0"/>
    <cellStyle name="Normal_Analysis" xfId="1" xr:uid="{00000000-0005-0000-0000-000002000000}"/>
    <cellStyle name="Normal_COLLEGE" xfId="2" xr:uid="{00000000-0005-0000-0000-000003000000}"/>
    <cellStyle name="Normal_FUTURE2" xfId="3" xr:uid="{00000000-0005-0000-0000-000004000000}"/>
    <cellStyle name="Normal_MARGIN" xfId="4" xr:uid="{00000000-0005-0000-0000-000005000000}"/>
    <cellStyle name="Percent" xfId="5" builtinId="5"/>
    <cellStyle name="Title" xfId="6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4</xdr:row>
      <xdr:rowOff>142875</xdr:rowOff>
    </xdr:from>
    <xdr:to>
      <xdr:col>2</xdr:col>
      <xdr:colOff>466725</xdr:colOff>
      <xdr:row>9</xdr:row>
      <xdr:rowOff>28575</xdr:rowOff>
    </xdr:to>
    <xdr:sp macro="" textlink="">
      <xdr:nvSpPr>
        <xdr:cNvPr id="1025" name="Text 1">
          <a:extLst>
            <a:ext uri="{FF2B5EF4-FFF2-40B4-BE49-F238E27FC236}">
              <a16:creationId xmlns:a16="http://schemas.microsoft.com/office/drawing/2014/main" id="{00000000-0008-0000-07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790575"/>
          <a:ext cx="1428750" cy="695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(3x - 8)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(x - 1)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——————— = 1</a:t>
          </a:r>
        </a:p>
        <a:p>
          <a:pPr algn="l" rtl="0">
            <a:defRPr sz="1000"/>
          </a:pP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        4x</a:t>
          </a:r>
          <a:r>
            <a:rPr lang="en-US" sz="1200" b="1" i="0" strike="noStrike" baseline="30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US" sz="1200" b="1" i="0" strike="noStrike">
              <a:solidFill>
                <a:srgbClr val="000000"/>
              </a:solidFill>
              <a:latin typeface="Arial"/>
              <a:cs typeface="Arial"/>
            </a:rPr>
            <a:t> - 5</a:t>
          </a:r>
        </a:p>
      </xdr:txBody>
    </xdr:sp>
    <xdr:clientData/>
  </xdr:twoCellAnchor>
  <xdr:twoCellAnchor>
    <xdr:from>
      <xdr:col>1</xdr:col>
      <xdr:colOff>352425</xdr:colOff>
      <xdr:row>2</xdr:row>
      <xdr:rowOff>57150</xdr:rowOff>
    </xdr:from>
    <xdr:to>
      <xdr:col>1</xdr:col>
      <xdr:colOff>352425</xdr:colOff>
      <xdr:row>4</xdr:row>
      <xdr:rowOff>133350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700-000002040000}"/>
            </a:ext>
          </a:extLst>
        </xdr:cNvPr>
        <xdr:cNvSpPr>
          <a:spLocks noChangeShapeType="1"/>
        </xdr:cNvSpPr>
      </xdr:nvSpPr>
      <xdr:spPr bwMode="auto">
        <a:xfrm flipV="1">
          <a:off x="962025" y="381000"/>
          <a:ext cx="0" cy="400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5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85546875" style="8" customWidth="1"/>
    <col min="5" max="16384" width="9.140625" style="8"/>
  </cols>
  <sheetData>
    <row r="1" spans="2:8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ht="12.75" customHeight="1" x14ac:dyDescent="0.3"/>
    <row r="8" spans="2:8" x14ac:dyDescent="0.3">
      <c r="B8" s="53"/>
      <c r="C8" s="9" t="s">
        <v>6</v>
      </c>
    </row>
    <row r="9" spans="2:8" x14ac:dyDescent="0.3">
      <c r="B9" s="54"/>
      <c r="C9" s="10">
        <f>FV(C2, C3, C4, C5, C6)</f>
        <v>172790.23729269876</v>
      </c>
    </row>
    <row r="10" spans="2:8" x14ac:dyDescent="0.3">
      <c r="B10"/>
      <c r="C10"/>
    </row>
    <row r="11" spans="2:8" x14ac:dyDescent="0.3">
      <c r="B11"/>
      <c r="C11"/>
    </row>
    <row r="12" spans="2:8" x14ac:dyDescent="0.3">
      <c r="B12"/>
      <c r="C12"/>
    </row>
    <row r="13" spans="2:8" x14ac:dyDescent="0.3">
      <c r="B13"/>
      <c r="C13"/>
    </row>
    <row r="14" spans="2:8" x14ac:dyDescent="0.3">
      <c r="B14"/>
      <c r="C14"/>
    </row>
    <row r="15" spans="2:8" x14ac:dyDescent="0.3">
      <c r="B15"/>
      <c r="C15"/>
    </row>
    <row r="16" spans="2:8" x14ac:dyDescent="0.3">
      <c r="B16"/>
      <c r="C16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H16"/>
  <sheetViews>
    <sheetView showGridLines="0" workbookViewId="0">
      <selection activeCell="C9" sqref="C9"/>
    </sheetView>
  </sheetViews>
  <sheetFormatPr defaultRowHeight="18.75" x14ac:dyDescent="0.3"/>
  <cols>
    <col min="1" max="1" width="9.140625" style="8"/>
    <col min="2" max="2" width="19" style="8" bestFit="1" customWidth="1"/>
    <col min="3" max="3" width="16" style="8" bestFit="1" customWidth="1"/>
    <col min="4" max="4" width="25.140625" style="8" customWidth="1"/>
    <col min="5" max="16384" width="9.140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6" t="s">
        <v>5</v>
      </c>
      <c r="C6" s="7">
        <v>1</v>
      </c>
    </row>
    <row r="7" spans="2:8" s="13" customFormat="1" ht="12.75" customHeight="1" x14ac:dyDescent="0.3"/>
    <row r="8" spans="2:8" x14ac:dyDescent="0.3">
      <c r="B8" s="14"/>
      <c r="C8" s="9" t="s">
        <v>6</v>
      </c>
      <c r="D8" s="13"/>
    </row>
    <row r="9" spans="2:8" x14ac:dyDescent="0.3">
      <c r="B9" s="15" t="s">
        <v>3</v>
      </c>
      <c r="C9" s="16">
        <f>FV(C2, C3, C4, C5, C6)</f>
        <v>172790.23729269876</v>
      </c>
      <c r="D9" s="13"/>
    </row>
    <row r="10" spans="2:8" x14ac:dyDescent="0.3">
      <c r="B10" s="5">
        <v>-7000</v>
      </c>
      <c r="C10"/>
    </row>
    <row r="11" spans="2:8" x14ac:dyDescent="0.3">
      <c r="B11" s="5">
        <v>-8000</v>
      </c>
      <c r="C11"/>
    </row>
    <row r="12" spans="2:8" x14ac:dyDescent="0.3">
      <c r="B12" s="5">
        <v>-9000</v>
      </c>
      <c r="C12"/>
    </row>
    <row r="13" spans="2:8" x14ac:dyDescent="0.3">
      <c r="B13" s="5">
        <v>-10000</v>
      </c>
      <c r="C13"/>
    </row>
    <row r="14" spans="2:8" x14ac:dyDescent="0.3">
      <c r="B14" s="5">
        <v>-11000</v>
      </c>
      <c r="C14"/>
    </row>
    <row r="15" spans="2:8" x14ac:dyDescent="0.3">
      <c r="B15" s="5">
        <v>-12000</v>
      </c>
      <c r="C15"/>
    </row>
    <row r="16" spans="2:8" x14ac:dyDescent="0.3">
      <c r="B16" s="5">
        <v>-13000</v>
      </c>
      <c r="C16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H16"/>
  <sheetViews>
    <sheetView showGridLines="0" workbookViewId="0">
      <selection activeCell="D9" sqref="D9"/>
    </sheetView>
  </sheetViews>
  <sheetFormatPr defaultColWidth="12.28515625" defaultRowHeight="18.75" x14ac:dyDescent="0.3"/>
  <cols>
    <col min="1" max="1" width="12.28515625" style="8"/>
    <col min="2" max="2" width="19" style="8" bestFit="1" customWidth="1"/>
    <col min="3" max="3" width="16" style="8" bestFit="1" customWidth="1"/>
    <col min="4" max="4" width="18.5703125" style="8" bestFit="1" customWidth="1"/>
    <col min="5" max="16384" width="12.28515625" style="8"/>
  </cols>
  <sheetData>
    <row r="1" spans="2:8" ht="10.5" customHeight="1" x14ac:dyDescent="0.3">
      <c r="C1" s="11"/>
    </row>
    <row r="2" spans="2:8" ht="22.5" x14ac:dyDescent="0.3">
      <c r="B2" s="1" t="s">
        <v>0</v>
      </c>
      <c r="C2" s="2">
        <v>0.05</v>
      </c>
      <c r="D2" s="56" t="s">
        <v>1</v>
      </c>
      <c r="E2" s="12"/>
      <c r="F2" s="12"/>
      <c r="G2" s="12"/>
      <c r="H2" s="12"/>
    </row>
    <row r="3" spans="2:8" x14ac:dyDescent="0.3">
      <c r="B3" s="3" t="s">
        <v>2</v>
      </c>
      <c r="C3" s="4">
        <v>10</v>
      </c>
    </row>
    <row r="4" spans="2:8" x14ac:dyDescent="0.3">
      <c r="B4" s="3" t="s">
        <v>3</v>
      </c>
      <c r="C4" s="5">
        <v>-10000</v>
      </c>
    </row>
    <row r="5" spans="2:8" x14ac:dyDescent="0.3">
      <c r="B5" s="3" t="s">
        <v>4</v>
      </c>
      <c r="C5" s="5">
        <v>-25000</v>
      </c>
    </row>
    <row r="6" spans="2:8" x14ac:dyDescent="0.3">
      <c r="B6" s="3" t="s">
        <v>5</v>
      </c>
      <c r="C6" s="4">
        <v>1</v>
      </c>
    </row>
    <row r="7" spans="2:8" ht="18.75" customHeight="1" x14ac:dyDescent="0.3">
      <c r="B7" s="6" t="s">
        <v>7</v>
      </c>
      <c r="C7" s="18">
        <v>0.02</v>
      </c>
    </row>
    <row r="8" spans="2:8" x14ac:dyDescent="0.3">
      <c r="B8" s="14"/>
      <c r="C8" s="9" t="s">
        <v>6</v>
      </c>
      <c r="D8" s="19" t="s">
        <v>8</v>
      </c>
    </row>
    <row r="9" spans="2:8" x14ac:dyDescent="0.3">
      <c r="B9" s="15" t="s">
        <v>3</v>
      </c>
      <c r="C9" s="16">
        <f>FV(C2,C3,C4,C5,C6)</f>
        <v>172790.23729269876</v>
      </c>
      <c r="D9" s="16">
        <f>C9 / (1 + C7) ^ C3</f>
        <v>141748.17739809008</v>
      </c>
    </row>
    <row r="10" spans="2:8" x14ac:dyDescent="0.3">
      <c r="B10" s="5">
        <v>-7000</v>
      </c>
      <c r="C10" s="17"/>
      <c r="D10" s="17"/>
    </row>
    <row r="11" spans="2:8" x14ac:dyDescent="0.3">
      <c r="B11" s="5">
        <v>-8000</v>
      </c>
      <c r="C11" s="17"/>
      <c r="D11" s="17"/>
    </row>
    <row r="12" spans="2:8" x14ac:dyDescent="0.3">
      <c r="B12" s="5">
        <v>-9000</v>
      </c>
      <c r="C12" s="17"/>
      <c r="D12" s="17"/>
    </row>
    <row r="13" spans="2:8" x14ac:dyDescent="0.3">
      <c r="B13" s="5">
        <v>-10000</v>
      </c>
      <c r="C13" s="17"/>
      <c r="D13" s="17"/>
    </row>
    <row r="14" spans="2:8" x14ac:dyDescent="0.3">
      <c r="B14" s="5">
        <v>-11000</v>
      </c>
      <c r="C14" s="17"/>
      <c r="D14" s="17"/>
    </row>
    <row r="15" spans="2:8" x14ac:dyDescent="0.3">
      <c r="B15" s="5">
        <v>-12000</v>
      </c>
      <c r="C15" s="17"/>
      <c r="D15" s="17"/>
    </row>
    <row r="16" spans="2:8" x14ac:dyDescent="0.3">
      <c r="B16" s="5">
        <v>-13000</v>
      </c>
      <c r="C16" s="17"/>
      <c r="D16" s="17"/>
    </row>
  </sheetData>
  <phoneticPr fontId="0" type="noConversion"/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15"/>
  <sheetViews>
    <sheetView showGridLines="0" workbookViewId="0">
      <selection activeCell="C9" sqref="C9"/>
    </sheetView>
  </sheetViews>
  <sheetFormatPr defaultRowHeight="18.75" x14ac:dyDescent="0.3"/>
  <cols>
    <col min="1" max="1" width="10.140625" style="11" bestFit="1" customWidth="1"/>
    <col min="2" max="2" width="19" style="11" bestFit="1" customWidth="1"/>
    <col min="3" max="3" width="12.85546875" style="11" bestFit="1" customWidth="1"/>
    <col min="4" max="6" width="12.85546875" style="11" customWidth="1"/>
    <col min="7" max="7" width="12.85546875" style="11" bestFit="1" customWidth="1"/>
    <col min="8" max="8" width="10.42578125" style="11" customWidth="1"/>
    <col min="9" max="16384" width="9.140625" style="11"/>
  </cols>
  <sheetData>
    <row r="1" spans="1:7" x14ac:dyDescent="0.3">
      <c r="B1" s="8"/>
    </row>
    <row r="2" spans="1:7" ht="22.5" x14ac:dyDescent="0.3">
      <c r="B2" s="1" t="s">
        <v>0</v>
      </c>
      <c r="C2" s="2">
        <v>0.05</v>
      </c>
      <c r="D2" s="57" t="s">
        <v>1</v>
      </c>
      <c r="E2" s="20"/>
      <c r="F2" s="20"/>
      <c r="G2" s="20"/>
    </row>
    <row r="3" spans="1:7" x14ac:dyDescent="0.3">
      <c r="B3" s="3" t="s">
        <v>2</v>
      </c>
      <c r="C3" s="4">
        <v>10</v>
      </c>
    </row>
    <row r="4" spans="1:7" x14ac:dyDescent="0.3">
      <c r="B4" s="3" t="s">
        <v>3</v>
      </c>
      <c r="C4" s="5">
        <v>-10000</v>
      </c>
    </row>
    <row r="5" spans="1:7" x14ac:dyDescent="0.3">
      <c r="B5" s="3" t="s">
        <v>4</v>
      </c>
      <c r="C5" s="5">
        <v>-25000</v>
      </c>
    </row>
    <row r="6" spans="1:7" x14ac:dyDescent="0.3">
      <c r="B6" s="6" t="s">
        <v>5</v>
      </c>
      <c r="C6" s="7">
        <v>1</v>
      </c>
    </row>
    <row r="7" spans="1:7" x14ac:dyDescent="0.3">
      <c r="D7" s="61" t="s">
        <v>0</v>
      </c>
      <c r="E7" s="61"/>
      <c r="F7" s="61"/>
    </row>
    <row r="8" spans="1:7" x14ac:dyDescent="0.3">
      <c r="B8" s="22">
        <f>FV(C2, C3, C4, C5, C6)</f>
        <v>172790.23729269876</v>
      </c>
      <c r="C8" s="23">
        <v>0.05</v>
      </c>
      <c r="D8" s="24">
        <v>5.5E-2</v>
      </c>
      <c r="E8" s="25">
        <v>0.06</v>
      </c>
      <c r="F8" s="24">
        <v>6.5000000000000002E-2</v>
      </c>
      <c r="G8" s="25">
        <v>7.0000000000000007E-2</v>
      </c>
    </row>
    <row r="9" spans="1:7" x14ac:dyDescent="0.3">
      <c r="B9" s="5">
        <v>-7000</v>
      </c>
      <c r="C9" s="26"/>
      <c r="D9" s="26"/>
      <c r="E9" s="26"/>
      <c r="F9" s="26"/>
      <c r="G9" s="26"/>
    </row>
    <row r="10" spans="1:7" x14ac:dyDescent="0.3">
      <c r="B10" s="5">
        <v>-8000</v>
      </c>
      <c r="C10" s="26"/>
      <c r="D10" s="26"/>
      <c r="E10" s="26"/>
      <c r="F10" s="26"/>
      <c r="G10" s="26"/>
    </row>
    <row r="11" spans="1:7" x14ac:dyDescent="0.3">
      <c r="A11" s="21" t="s">
        <v>9</v>
      </c>
      <c r="B11" s="5">
        <v>-9000</v>
      </c>
      <c r="C11" s="26"/>
      <c r="D11" s="26"/>
      <c r="E11" s="26"/>
      <c r="F11" s="26"/>
      <c r="G11" s="26"/>
    </row>
    <row r="12" spans="1:7" x14ac:dyDescent="0.3">
      <c r="A12" s="21" t="s">
        <v>10</v>
      </c>
      <c r="B12" s="5">
        <v>-10000</v>
      </c>
      <c r="C12" s="26"/>
      <c r="D12" s="26"/>
      <c r="E12" s="26"/>
      <c r="F12" s="26"/>
      <c r="G12" s="26"/>
    </row>
    <row r="13" spans="1:7" x14ac:dyDescent="0.3">
      <c r="B13" s="5">
        <v>-11000</v>
      </c>
      <c r="C13" s="26"/>
      <c r="D13" s="26"/>
      <c r="E13" s="26"/>
      <c r="F13" s="26"/>
      <c r="G13" s="26"/>
    </row>
    <row r="14" spans="1:7" x14ac:dyDescent="0.3">
      <c r="B14" s="5">
        <v>-12000</v>
      </c>
      <c r="C14" s="26"/>
      <c r="D14" s="26"/>
      <c r="E14" s="26"/>
      <c r="F14" s="26"/>
      <c r="G14" s="26"/>
    </row>
    <row r="15" spans="1:7" x14ac:dyDescent="0.3">
      <c r="B15" s="5">
        <v>-13000</v>
      </c>
      <c r="C15" s="26"/>
      <c r="D15" s="26"/>
      <c r="E15" s="26"/>
      <c r="F15" s="26"/>
      <c r="G15" s="26"/>
    </row>
  </sheetData>
  <mergeCells count="1">
    <mergeCell ref="D7:F7"/>
  </mergeCells>
  <phoneticPr fontId="0" type="noConversion"/>
  <printOptions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D18"/>
  <sheetViews>
    <sheetView workbookViewId="0">
      <selection activeCell="C7" sqref="C7"/>
    </sheetView>
  </sheetViews>
  <sheetFormatPr defaultRowHeight="18.75" x14ac:dyDescent="0.3"/>
  <cols>
    <col min="1" max="1" width="9.140625" style="55"/>
    <col min="2" max="2" width="19.85546875" style="55" customWidth="1"/>
    <col min="3" max="3" width="13.5703125" style="55" customWidth="1"/>
    <col min="4" max="4" width="16.5703125" style="55" customWidth="1"/>
    <col min="5" max="16384" width="9.140625" style="55"/>
  </cols>
  <sheetData>
    <row r="1" spans="2:4" ht="22.5" x14ac:dyDescent="0.3">
      <c r="B1" s="58" t="s">
        <v>11</v>
      </c>
    </row>
    <row r="3" spans="2:4" x14ac:dyDescent="0.3">
      <c r="B3" s="27" t="s">
        <v>0</v>
      </c>
      <c r="C3" s="28">
        <v>0.05</v>
      </c>
    </row>
    <row r="4" spans="2:4" x14ac:dyDescent="0.3">
      <c r="B4" s="27" t="s">
        <v>2</v>
      </c>
      <c r="C4" s="29">
        <v>5</v>
      </c>
    </row>
    <row r="5" spans="2:4" x14ac:dyDescent="0.3">
      <c r="B5" s="27" t="s">
        <v>3</v>
      </c>
      <c r="C5" s="30">
        <v>0</v>
      </c>
    </row>
    <row r="6" spans="2:4" x14ac:dyDescent="0.3">
      <c r="B6" s="27"/>
      <c r="C6" s="30"/>
    </row>
    <row r="7" spans="2:4" x14ac:dyDescent="0.3">
      <c r="B7" s="27" t="s">
        <v>12</v>
      </c>
      <c r="C7" s="30">
        <f>FV(C3, C4, C5)</f>
        <v>0</v>
      </c>
    </row>
    <row r="8" spans="2:4" x14ac:dyDescent="0.3">
      <c r="B8" s="27"/>
      <c r="C8" s="28"/>
    </row>
    <row r="10" spans="2:4" x14ac:dyDescent="0.3">
      <c r="D10" s="27"/>
    </row>
    <row r="11" spans="2:4" x14ac:dyDescent="0.3">
      <c r="B11" s="27"/>
      <c r="D11" s="30"/>
    </row>
    <row r="12" spans="2:4" x14ac:dyDescent="0.3">
      <c r="B12" s="30"/>
      <c r="C12" s="30"/>
      <c r="D12" s="30"/>
    </row>
    <row r="13" spans="2:4" x14ac:dyDescent="0.3">
      <c r="B13" s="30"/>
      <c r="C13" s="30"/>
      <c r="D13" s="30"/>
    </row>
    <row r="14" spans="2:4" x14ac:dyDescent="0.3">
      <c r="B14" s="30"/>
      <c r="C14" s="30"/>
      <c r="D14" s="30"/>
    </row>
    <row r="15" spans="2:4" x14ac:dyDescent="0.3">
      <c r="B15" s="30"/>
      <c r="C15" s="30"/>
      <c r="D15" s="30"/>
    </row>
    <row r="16" spans="2:4" x14ac:dyDescent="0.3">
      <c r="B16" s="30"/>
      <c r="C16" s="30"/>
      <c r="D16" s="30"/>
    </row>
    <row r="17" spans="2:4" x14ac:dyDescent="0.3">
      <c r="B17" s="30"/>
      <c r="C17" s="30"/>
      <c r="D17" s="30"/>
    </row>
    <row r="18" spans="2:4" x14ac:dyDescent="0.3">
      <c r="B18" s="30"/>
      <c r="C18" s="30"/>
      <c r="D18" s="30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V14"/>
  <sheetViews>
    <sheetView showGridLines="0" workbookViewId="0">
      <selection activeCell="C14" sqref="C14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6" style="31" bestFit="1" customWidth="1"/>
    <col min="4" max="16384" width="9.140625" style="31"/>
  </cols>
  <sheetData>
    <row r="1" spans="1:256" ht="27.75" customHeight="1" x14ac:dyDescent="0.3">
      <c r="B1" s="58" t="s">
        <v>13</v>
      </c>
    </row>
    <row r="2" spans="1:256" ht="22.5" x14ac:dyDescent="0.3">
      <c r="B2" s="58" t="s">
        <v>14</v>
      </c>
    </row>
    <row r="4" spans="1:256" x14ac:dyDescent="0.3">
      <c r="B4" s="32" t="s">
        <v>15</v>
      </c>
      <c r="C4" s="33">
        <v>1</v>
      </c>
    </row>
    <row r="5" spans="1:256" x14ac:dyDescent="0.3">
      <c r="B5" s="32" t="s">
        <v>16</v>
      </c>
      <c r="C5" s="34">
        <v>100000</v>
      </c>
    </row>
    <row r="6" spans="1:256" x14ac:dyDescent="0.3">
      <c r="B6" s="35" t="s">
        <v>17</v>
      </c>
      <c r="C6" s="36">
        <v>0.4</v>
      </c>
    </row>
    <row r="7" spans="1:256" x14ac:dyDescent="0.3">
      <c r="B7" s="32" t="s">
        <v>18</v>
      </c>
      <c r="C7" s="37">
        <f>C5*C4*(1-C6)</f>
        <v>60000</v>
      </c>
    </row>
    <row r="9" spans="1:256" x14ac:dyDescent="0.3">
      <c r="B9" s="38" t="s">
        <v>19</v>
      </c>
      <c r="C9" s="39">
        <v>12.63</v>
      </c>
    </row>
    <row r="10" spans="1:256" s="42" customFormat="1" x14ac:dyDescent="0.3">
      <c r="A10" s="31"/>
      <c r="B10" s="40" t="s">
        <v>20</v>
      </c>
      <c r="C10" s="41">
        <v>750000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  <c r="GZ10" s="31"/>
      <c r="HA10" s="31"/>
      <c r="HB10" s="31"/>
      <c r="HC10" s="31"/>
      <c r="HD10" s="31"/>
      <c r="HE10" s="31"/>
      <c r="HF10" s="31"/>
      <c r="HG10" s="31"/>
      <c r="HH10" s="31"/>
      <c r="HI10" s="31"/>
      <c r="HJ10" s="31"/>
      <c r="HK10" s="31"/>
      <c r="HL10" s="31"/>
      <c r="HM10" s="31"/>
      <c r="HN10" s="31"/>
      <c r="HO10" s="31"/>
      <c r="HP10" s="31"/>
      <c r="HQ10" s="31"/>
      <c r="HR10" s="31"/>
      <c r="HS10" s="31"/>
      <c r="HT10" s="31"/>
      <c r="HU10" s="31"/>
      <c r="HV10" s="31"/>
      <c r="HW10" s="31"/>
      <c r="HX10" s="31"/>
      <c r="HY10" s="31"/>
      <c r="HZ10" s="31"/>
      <c r="IA10" s="31"/>
      <c r="IB10" s="31"/>
      <c r="IC10" s="31"/>
      <c r="ID10" s="31"/>
      <c r="IE10" s="31"/>
      <c r="IF10" s="31"/>
      <c r="IG10" s="31"/>
      <c r="IH10" s="31"/>
      <c r="II10" s="31"/>
      <c r="IJ10" s="31"/>
      <c r="IK10" s="31"/>
      <c r="IL10" s="31"/>
      <c r="IM10" s="31"/>
      <c r="IN10" s="31"/>
      <c r="IO10" s="31"/>
      <c r="IP10" s="31"/>
      <c r="IQ10" s="31"/>
      <c r="IR10" s="31"/>
      <c r="IS10" s="31"/>
      <c r="IT10" s="31"/>
      <c r="IU10" s="31"/>
      <c r="IV10" s="31"/>
    </row>
    <row r="11" spans="1:256" x14ac:dyDescent="0.3">
      <c r="B11" s="32" t="s">
        <v>21</v>
      </c>
      <c r="C11" s="37">
        <f>C5*C9+C10</f>
        <v>2013000</v>
      </c>
    </row>
    <row r="13" spans="1:256" x14ac:dyDescent="0.3">
      <c r="B13" s="32" t="s">
        <v>22</v>
      </c>
      <c r="C13" s="37">
        <f>C7-C11</f>
        <v>-1953000</v>
      </c>
    </row>
    <row r="14" spans="1:256" x14ac:dyDescent="0.3">
      <c r="B14" s="32" t="s">
        <v>23</v>
      </c>
      <c r="C14" s="43">
        <f>(C7 - C11) / C7</f>
        <v>-32.549999999999997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B1:C13"/>
  <sheetViews>
    <sheetView showGridLines="0" workbookViewId="0">
      <selection activeCell="C12" sqref="C12"/>
    </sheetView>
  </sheetViews>
  <sheetFormatPr defaultRowHeight="18.75" x14ac:dyDescent="0.3"/>
  <cols>
    <col min="1" max="1" width="4.140625" style="31" customWidth="1"/>
    <col min="2" max="2" width="18.85546875" style="31" customWidth="1"/>
    <col min="3" max="3" width="15.140625" style="31" bestFit="1" customWidth="1"/>
    <col min="4" max="16384" width="9.140625" style="31"/>
  </cols>
  <sheetData>
    <row r="1" spans="2:3" ht="27.75" customHeight="1" x14ac:dyDescent="0.3">
      <c r="B1" s="58" t="s">
        <v>40</v>
      </c>
    </row>
    <row r="3" spans="2:3" x14ac:dyDescent="0.3">
      <c r="B3" s="32" t="s">
        <v>15</v>
      </c>
      <c r="C3" s="33">
        <v>47.95</v>
      </c>
    </row>
    <row r="4" spans="2:3" x14ac:dyDescent="0.3">
      <c r="B4" s="32" t="s">
        <v>16</v>
      </c>
      <c r="C4" s="34">
        <v>100000</v>
      </c>
    </row>
    <row r="5" spans="2:3" x14ac:dyDescent="0.3">
      <c r="B5" s="35" t="s">
        <v>17</v>
      </c>
      <c r="C5" s="36">
        <v>0.4</v>
      </c>
    </row>
    <row r="6" spans="2:3" x14ac:dyDescent="0.3">
      <c r="B6" s="32" t="s">
        <v>18</v>
      </c>
      <c r="C6" s="37">
        <f>C4*C3*(1-C5)</f>
        <v>2877000</v>
      </c>
    </row>
    <row r="8" spans="2:3" x14ac:dyDescent="0.3">
      <c r="B8" s="38" t="s">
        <v>19</v>
      </c>
      <c r="C8" s="39">
        <v>12.63</v>
      </c>
    </row>
    <row r="9" spans="2:3" x14ac:dyDescent="0.3">
      <c r="B9" s="40" t="s">
        <v>20</v>
      </c>
      <c r="C9" s="41">
        <v>750000</v>
      </c>
    </row>
    <row r="10" spans="2:3" x14ac:dyDescent="0.3">
      <c r="B10" s="32" t="s">
        <v>21</v>
      </c>
      <c r="C10" s="37">
        <f>C4*C8+C9</f>
        <v>2013000</v>
      </c>
    </row>
    <row r="12" spans="2:3" x14ac:dyDescent="0.3">
      <c r="B12" s="32" t="s">
        <v>22</v>
      </c>
      <c r="C12" s="37">
        <f>C6-C10</f>
        <v>864000</v>
      </c>
    </row>
    <row r="13" spans="2:3" x14ac:dyDescent="0.3">
      <c r="B13" s="32" t="s">
        <v>23</v>
      </c>
      <c r="C13" s="43">
        <f>C12/C6</f>
        <v>0.30031282586027114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B2"/>
  <sheetViews>
    <sheetView showGridLines="0" workbookViewId="0">
      <selection activeCell="B2" sqref="B2"/>
    </sheetView>
  </sheetViews>
  <sheetFormatPr defaultRowHeight="18.75" x14ac:dyDescent="0.3"/>
  <cols>
    <col min="1" max="1" width="11.42578125" style="8" bestFit="1" customWidth="1"/>
    <col min="2" max="2" width="13" style="8" bestFit="1" customWidth="1"/>
    <col min="3" max="16384" width="9.140625" style="8"/>
  </cols>
  <sheetData>
    <row r="1" spans="1:2" ht="21" x14ac:dyDescent="0.35">
      <c r="A1" s="44" t="s">
        <v>24</v>
      </c>
      <c r="B1" s="44" t="s">
        <v>25</v>
      </c>
    </row>
    <row r="2" spans="1:2" ht="21" x14ac:dyDescent="0.35">
      <c r="A2" s="45">
        <v>0</v>
      </c>
      <c r="B2" s="45">
        <f>(((3 * A2 - 8) ^ 2) * (A2 - 1)) / (4 * A2 ^ 2 - 5)</f>
        <v>12.8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:C15"/>
  <sheetViews>
    <sheetView tabSelected="1" topLeftCell="A2" workbookViewId="0">
      <selection activeCell="B12" sqref="B12"/>
    </sheetView>
  </sheetViews>
  <sheetFormatPr defaultRowHeight="18.75" x14ac:dyDescent="0.3"/>
  <cols>
    <col min="1" max="1" width="21.5703125" style="13" customWidth="1"/>
    <col min="2" max="2" width="18.28515625" style="13" customWidth="1"/>
    <col min="3" max="3" width="18.140625" style="13" customWidth="1"/>
    <col min="4" max="16384" width="9.140625" style="13"/>
  </cols>
  <sheetData>
    <row r="1" spans="1:3" ht="22.5" x14ac:dyDescent="0.3">
      <c r="A1" s="62" t="s">
        <v>39</v>
      </c>
      <c r="B1" s="62"/>
      <c r="C1" s="62"/>
    </row>
    <row r="2" spans="1:3" x14ac:dyDescent="0.3">
      <c r="A2" s="59" t="s">
        <v>26</v>
      </c>
    </row>
    <row r="3" spans="1:3" x14ac:dyDescent="0.3">
      <c r="A3" s="46" t="s">
        <v>27</v>
      </c>
      <c r="B3" s="47">
        <v>100000</v>
      </c>
    </row>
    <row r="4" spans="1:3" x14ac:dyDescent="0.3">
      <c r="A4" s="46" t="s">
        <v>0</v>
      </c>
      <c r="B4" s="48">
        <v>0.04</v>
      </c>
    </row>
    <row r="6" spans="1:3" x14ac:dyDescent="0.3">
      <c r="A6" s="59" t="s">
        <v>28</v>
      </c>
    </row>
    <row r="7" spans="1:3" x14ac:dyDescent="0.3">
      <c r="A7" s="46" t="s">
        <v>29</v>
      </c>
      <c r="B7" s="47">
        <v>20000</v>
      </c>
    </row>
    <row r="8" spans="1:3" x14ac:dyDescent="0.3">
      <c r="A8" s="46" t="s">
        <v>30</v>
      </c>
      <c r="B8" s="13">
        <v>20</v>
      </c>
    </row>
    <row r="9" spans="1:3" x14ac:dyDescent="0.3">
      <c r="A9" s="46" t="s">
        <v>31</v>
      </c>
      <c r="B9" s="51">
        <v>-100</v>
      </c>
    </row>
    <row r="11" spans="1:3" ht="34.5" customHeight="1" x14ac:dyDescent="0.3">
      <c r="A11" s="59" t="s">
        <v>32</v>
      </c>
      <c r="B11" s="60" t="s">
        <v>33</v>
      </c>
      <c r="C11" s="60" t="s">
        <v>34</v>
      </c>
    </row>
    <row r="12" spans="1:3" x14ac:dyDescent="0.3">
      <c r="A12" s="46" t="s">
        <v>35</v>
      </c>
      <c r="B12" s="52">
        <f>PMT(Interest_Rate / 12, Term * 12, House_Price - Down_Payment)</f>
        <v>-484.78426343953493</v>
      </c>
      <c r="C12" s="52">
        <f>B12+Paydown</f>
        <v>-584.78426343953493</v>
      </c>
    </row>
    <row r="13" spans="1:3" x14ac:dyDescent="0.3">
      <c r="A13" s="46" t="s">
        <v>36</v>
      </c>
      <c r="B13" s="52">
        <f>B12*Term*12</f>
        <v>-116348.22322548837</v>
      </c>
      <c r="C13" s="52">
        <f>C12*C15*12</f>
        <v>-106986.75295157434</v>
      </c>
    </row>
    <row r="14" spans="1:3" x14ac:dyDescent="0.3">
      <c r="A14" s="46" t="s">
        <v>37</v>
      </c>
      <c r="B14" s="49" t="e">
        <f>NA()</f>
        <v>#N/A</v>
      </c>
      <c r="C14" s="49">
        <f>C13-B13</f>
        <v>9361.4702739140339</v>
      </c>
    </row>
    <row r="15" spans="1:3" x14ac:dyDescent="0.3">
      <c r="A15" s="46" t="s">
        <v>38</v>
      </c>
      <c r="B15" s="49" t="e">
        <f>NA()</f>
        <v>#N/A</v>
      </c>
      <c r="C15" s="50">
        <f>NPER(Interest_Rate/12,C12,House_Price-Down_Payment)/12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B7" val="20000" numFmtId="6"/>
      <inputCells r="B8" val="20"/>
      <inputCells r="B9" val="-100" numFmtId="5"/>
    </scenario>
    <scenario name="Worst Case" locked="1" count="3" user="Paul McFedries" comment="Mortgage Analysis - Worst Case Scenario_x000a_ - minimum down payment_x000a_ - maximum term_x000a_ - no monthly paydown">
      <inputCells r="B7" val="10000" numFmtId="6"/>
      <inputCells r="B8" val="30"/>
      <inputCells r="B9" val="0" numFmtId="5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6"/>
      <inputCells r="B8" val="25"/>
      <inputCells r="B9" val="-50" numFmtId="5"/>
    </scenario>
  </scenarios>
  <mergeCells count="1">
    <mergeCell ref="A1:C1"/>
  </mergeCells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2006-11-22T19:53:17Z</outs:dateTime>
      <outs:isPinned>true</outs:isPinned>
    </outs:relatedDate>
    <outs:relatedDate>
      <outs:type>2</outs:type>
      <outs:displayName>Created</outs:displayName>
      <outs:dateTime>2004-02-28T15:05:59Z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Paul McFedries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C11B7EF-4472-4E17-8B39-0AA62C691F6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20</vt:i4>
      </vt:variant>
    </vt:vector>
  </HeadingPairs>
  <TitlesOfParts>
    <vt:vector size="29" baseType="lpstr">
      <vt:lpstr>Future Value</vt:lpstr>
      <vt:lpstr>Future Value (Data Table)</vt:lpstr>
      <vt:lpstr>Future Value (Data Table 2)</vt:lpstr>
      <vt:lpstr>Future Value (2-Inputs)</vt:lpstr>
      <vt:lpstr>Goal Seek</vt:lpstr>
      <vt:lpstr>Product Margin</vt:lpstr>
      <vt:lpstr>Break Even</vt:lpstr>
      <vt:lpstr>Equations</vt:lpstr>
      <vt:lpstr>Scenarios</vt:lpstr>
      <vt:lpstr>Changing_Cells</vt:lpstr>
      <vt:lpstr>Costs_per_Unit</vt:lpstr>
      <vt:lpstr>Down_Payment</vt:lpstr>
      <vt:lpstr>Fixed_Cells</vt:lpstr>
      <vt:lpstr>House_Price</vt:lpstr>
      <vt:lpstr>Interest</vt:lpstr>
      <vt:lpstr>Interest_Rate</vt:lpstr>
      <vt:lpstr>'Goal Seek'!NPer</vt:lpstr>
      <vt:lpstr>NPer</vt:lpstr>
      <vt:lpstr>Paydown</vt:lpstr>
      <vt:lpstr>Paydown_Payment</vt:lpstr>
      <vt:lpstr>Paydown_Total</vt:lpstr>
      <vt:lpstr>'Goal Seek'!Rate</vt:lpstr>
      <vt:lpstr>Rate</vt:lpstr>
      <vt:lpstr>Regular_Payment</vt:lpstr>
      <vt:lpstr>Regular_Total</vt:lpstr>
      <vt:lpstr>Revised_Term</vt:lpstr>
      <vt:lpstr>Term</vt:lpstr>
      <vt:lpstr>Total_Revenue</vt:lpstr>
      <vt:lpstr>Total_Savings</vt:lpstr>
    </vt:vector>
  </TitlesOfParts>
  <Company>Logophilia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2004-02-28T15:05:59Z</dcterms:created>
  <dcterms:modified xsi:type="dcterms:W3CDTF">2021-10-22T19:47:02Z</dcterms:modified>
</cp:coreProperties>
</file>