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TYV Excel 2016/"/>
    </mc:Choice>
  </mc:AlternateContent>
  <xr:revisionPtr revIDLastSave="14" documentId="8_{A911A5A4-0581-442C-9747-B76A82332B6D}" xr6:coauthVersionLast="43" xr6:coauthVersionMax="43" xr10:uidLastSave="{F2A149C1-5514-46D1-BD03-A4691E573DD8}"/>
  <bookViews>
    <workbookView xWindow="780" yWindow="585" windowWidth="30540" windowHeight="21015" xr2:uid="{65E7057A-126F-45DA-9953-E611E6C475F2}"/>
  </bookViews>
  <sheets>
    <sheet name="Sheet1" sheetId="1" r:id="rId1"/>
    <sheet name="Budget" sheetId="2" r:id="rId2"/>
    <sheet name="Assumptions" sheetId="3" r:id="rId3"/>
    <sheet name="Projections" sheetId="4" r:id="rId4"/>
    <sheet name="2015-2016 Final" sheetId="5" r:id="rId5"/>
    <sheet name="Estimates" sheetId="7" r:id="rId6"/>
    <sheet name="Gross Margin" sheetId="12" r:id="rId7"/>
    <sheet name="Budget - 1st Quarter" sheetId="6" r:id="rId8"/>
    <sheet name="Invoice Template" sheetId="8" r:id="rId9"/>
    <sheet name="Dream Vacation" sheetId="9" r:id="rId10"/>
    <sheet name="Present Value Calculator" sheetId="10" r:id="rId11"/>
    <sheet name="Amortization Schedule" sheetId="11" r:id="rId12"/>
  </sheets>
  <externalReferences>
    <externalReference r:id="rId13"/>
  </externalReferences>
  <definedNames>
    <definedName name="_2015_Sales">Sheet1!$C$3:$C$21</definedName>
    <definedName name="_xlnm._FilterDatabase" localSheetId="0" hidden="1">Sheet1!$B$2:$D$21</definedName>
    <definedName name="OriginalRate">'Amortization Schedule'!$B$2</definedName>
    <definedName name="OriginalTerm">'Amortization Schedule'!$B$3</definedName>
    <definedName name="PaymentWithExtra">'[1]Mortgage Paydown Analysis'!#REF!</definedName>
    <definedName name="RegularPayment">'[1]Mortgage Paydown Analysis'!#REF!</definedName>
    <definedName name="RevisedTerm">'[1]Mortgage Paydown Analysis'!#REF!</definedName>
    <definedName name="Sales_for_2016">Sheet1!$D$3:$D$21</definedName>
    <definedName name="Sales_Rep">Sheet1!$B$3:$B$21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2" l="1"/>
  <c r="B3" i="12"/>
  <c r="B5" i="12" s="1"/>
  <c r="E18" i="11"/>
  <c r="G18" i="11" s="1"/>
  <c r="D18" i="11"/>
  <c r="C18" i="11"/>
  <c r="B18" i="11"/>
  <c r="E17" i="11"/>
  <c r="G17" i="11" s="1"/>
  <c r="D17" i="11"/>
  <c r="C17" i="11"/>
  <c r="B17" i="11"/>
  <c r="E16" i="11"/>
  <c r="G16" i="11" s="1"/>
  <c r="D16" i="11"/>
  <c r="C16" i="11"/>
  <c r="B16" i="11"/>
  <c r="E15" i="11"/>
  <c r="G15" i="11" s="1"/>
  <c r="D15" i="11"/>
  <c r="C15" i="11"/>
  <c r="B15" i="11"/>
  <c r="E14" i="11"/>
  <c r="G14" i="11" s="1"/>
  <c r="D14" i="11"/>
  <c r="C14" i="11"/>
  <c r="B14" i="11"/>
  <c r="E13" i="11"/>
  <c r="G13" i="11" s="1"/>
  <c r="D13" i="11"/>
  <c r="C13" i="11"/>
  <c r="B13" i="11"/>
  <c r="E12" i="11"/>
  <c r="G12" i="11" s="1"/>
  <c r="D12" i="11"/>
  <c r="C12" i="11"/>
  <c r="B12" i="11"/>
  <c r="E11" i="11"/>
  <c r="G11" i="11" s="1"/>
  <c r="D11" i="11"/>
  <c r="C11" i="11"/>
  <c r="B11" i="11"/>
  <c r="E10" i="11"/>
  <c r="G10" i="11" s="1"/>
  <c r="D10" i="11"/>
  <c r="C10" i="11"/>
  <c r="B10" i="11"/>
  <c r="E9" i="11"/>
  <c r="G9" i="11" s="1"/>
  <c r="D9" i="11"/>
  <c r="F18" i="11" s="1"/>
  <c r="C9" i="11"/>
  <c r="B9" i="11"/>
  <c r="F9" i="11" l="1"/>
  <c r="F10" i="11"/>
  <c r="F11" i="11"/>
  <c r="F12" i="11"/>
  <c r="F13" i="11"/>
  <c r="F14" i="11"/>
  <c r="F15" i="11"/>
  <c r="F16" i="11"/>
  <c r="F17" i="11"/>
  <c r="B5" i="10" l="1"/>
  <c r="B6" i="9" l="1"/>
  <c r="F17" i="8" l="1"/>
  <c r="F19" i="8" s="1"/>
  <c r="F12" i="8"/>
  <c r="E11" i="6" l="1"/>
  <c r="E13" i="6" s="1"/>
  <c r="D11" i="6"/>
  <c r="D13" i="6" s="1"/>
  <c r="C11" i="6"/>
  <c r="C13" i="6" s="1"/>
  <c r="F10" i="6"/>
  <c r="F9" i="6"/>
  <c r="F8" i="6"/>
  <c r="F7" i="6"/>
  <c r="F6" i="6"/>
  <c r="F11" i="6" s="1"/>
  <c r="F13" i="6" l="1"/>
  <c r="P15" i="5" l="1"/>
  <c r="O15" i="5"/>
  <c r="N15" i="5"/>
  <c r="Q15" i="5" s="1"/>
  <c r="L15" i="5"/>
  <c r="K15" i="5"/>
  <c r="J15" i="5"/>
  <c r="M15" i="5" s="1"/>
  <c r="H15" i="5"/>
  <c r="G15" i="5"/>
  <c r="F15" i="5"/>
  <c r="I15" i="5" s="1"/>
  <c r="D15" i="5"/>
  <c r="C15" i="5"/>
  <c r="B15" i="5"/>
  <c r="E15" i="5" s="1"/>
  <c r="P6" i="5"/>
  <c r="P16" i="5" s="1"/>
  <c r="O6" i="5"/>
  <c r="O16" i="5" s="1"/>
  <c r="N6" i="5"/>
  <c r="N16" i="5" s="1"/>
  <c r="Q16" i="5" s="1"/>
  <c r="L6" i="5"/>
  <c r="L16" i="5" s="1"/>
  <c r="K6" i="5"/>
  <c r="K16" i="5" s="1"/>
  <c r="J6" i="5"/>
  <c r="J16" i="5" s="1"/>
  <c r="H6" i="5"/>
  <c r="H16" i="5" s="1"/>
  <c r="G6" i="5"/>
  <c r="G16" i="5" s="1"/>
  <c r="F6" i="5"/>
  <c r="F16" i="5" s="1"/>
  <c r="I16" i="5" s="1"/>
  <c r="D6" i="5"/>
  <c r="D16" i="5" s="1"/>
  <c r="C6" i="5"/>
  <c r="C16" i="5" s="1"/>
  <c r="B6" i="5"/>
  <c r="B16" i="5" s="1"/>
  <c r="Q14" i="2"/>
  <c r="R14" i="2" s="1"/>
  <c r="M14" i="2"/>
  <c r="I14" i="2"/>
  <c r="E14" i="2"/>
  <c r="Q13" i="2"/>
  <c r="M13" i="2"/>
  <c r="R13" i="2" s="1"/>
  <c r="I13" i="2"/>
  <c r="E13" i="2"/>
  <c r="Q12" i="2"/>
  <c r="R12" i="2" s="1"/>
  <c r="M12" i="2"/>
  <c r="I12" i="2"/>
  <c r="E12" i="2"/>
  <c r="Q11" i="2"/>
  <c r="M11" i="2"/>
  <c r="R11" i="2" s="1"/>
  <c r="I11" i="2"/>
  <c r="E11" i="2"/>
  <c r="Q10" i="2"/>
  <c r="R10" i="2" s="1"/>
  <c r="M10" i="2"/>
  <c r="I10" i="2"/>
  <c r="E10" i="2"/>
  <c r="Q9" i="2"/>
  <c r="M9" i="2"/>
  <c r="R9" i="2" s="1"/>
  <c r="I9" i="2"/>
  <c r="E9" i="2"/>
  <c r="P6" i="2"/>
  <c r="O6" i="2"/>
  <c r="N6" i="2"/>
  <c r="L6" i="2"/>
  <c r="K6" i="2"/>
  <c r="J6" i="2"/>
  <c r="H6" i="2"/>
  <c r="G6" i="2"/>
  <c r="F6" i="2"/>
  <c r="D6" i="2"/>
  <c r="C6" i="2"/>
  <c r="B6" i="2"/>
  <c r="Q5" i="2"/>
  <c r="R5" i="2" s="1"/>
  <c r="M5" i="2"/>
  <c r="I5" i="2"/>
  <c r="E5" i="2"/>
  <c r="Q4" i="2"/>
  <c r="M4" i="2"/>
  <c r="R4" i="2" s="1"/>
  <c r="I4" i="2"/>
  <c r="E4" i="2"/>
  <c r="Q3" i="2"/>
  <c r="R3" i="2" s="1"/>
  <c r="M3" i="2"/>
  <c r="I3" i="2"/>
  <c r="E3" i="2"/>
  <c r="E16" i="5" l="1"/>
  <c r="M16" i="5"/>
  <c r="R16" i="5"/>
  <c r="R15" i="5"/>
  <c r="E6" i="2"/>
  <c r="I6" i="2"/>
  <c r="M6" i="2"/>
  <c r="Q6" i="2"/>
  <c r="B8" i="2"/>
  <c r="D8" i="2"/>
  <c r="D15" i="2" s="1"/>
  <c r="D16" i="2" s="1"/>
  <c r="F8" i="2"/>
  <c r="H8" i="2"/>
  <c r="H15" i="2" s="1"/>
  <c r="H16" i="2" s="1"/>
  <c r="J8" i="2"/>
  <c r="L8" i="2"/>
  <c r="L15" i="2" s="1"/>
  <c r="L16" i="2" s="1"/>
  <c r="N8" i="2"/>
  <c r="P8" i="2"/>
  <c r="P15" i="2" s="1"/>
  <c r="P16" i="2" s="1"/>
  <c r="E6" i="5"/>
  <c r="I6" i="5"/>
  <c r="M6" i="5"/>
  <c r="Q6" i="5"/>
  <c r="R6" i="5" s="1"/>
  <c r="C8" i="2"/>
  <c r="C15" i="2" s="1"/>
  <c r="C16" i="2" s="1"/>
  <c r="G8" i="2"/>
  <c r="G15" i="2" s="1"/>
  <c r="G16" i="2" s="1"/>
  <c r="K8" i="2"/>
  <c r="K15" i="2" s="1"/>
  <c r="K16" i="2" s="1"/>
  <c r="O8" i="2"/>
  <c r="O15" i="2" s="1"/>
  <c r="O16" i="2" s="1"/>
  <c r="R6" i="2" l="1"/>
  <c r="N15" i="2"/>
  <c r="Q8" i="2"/>
  <c r="J15" i="2"/>
  <c r="M8" i="2"/>
  <c r="F15" i="2"/>
  <c r="I8" i="2"/>
  <c r="B15" i="2"/>
  <c r="E8" i="2"/>
  <c r="E15" i="2" l="1"/>
  <c r="B16" i="2"/>
  <c r="E16" i="2" s="1"/>
  <c r="I15" i="2"/>
  <c r="F16" i="2"/>
  <c r="I16" i="2" s="1"/>
  <c r="M15" i="2"/>
  <c r="J16" i="2"/>
  <c r="M16" i="2" s="1"/>
  <c r="Q15" i="2"/>
  <c r="R15" i="2" s="1"/>
  <c r="N16" i="2"/>
  <c r="Q16" i="2" s="1"/>
  <c r="R16" i="2" s="1"/>
  <c r="R8" i="2"/>
</calcChain>
</file>

<file path=xl/sharedStrings.xml><?xml version="1.0" encoding="utf-8"?>
<sst xmlns="http://schemas.openxmlformats.org/spreadsheetml/2006/main" count="159" uniqueCount="105">
  <si>
    <t>Sales Rep</t>
  </si>
  <si>
    <t>2015 Sales</t>
  </si>
  <si>
    <t>2016 Sales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</si>
  <si>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</si>
  <si>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</si>
  <si>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</si>
  <si>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</si>
  <si>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</si>
  <si>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</si>
  <si>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</si>
  <si>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</si>
  <si>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</si>
  <si>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Maria Anders</t>
  </si>
  <si>
    <t>Thomas Hardy</t>
  </si>
  <si>
    <t>Hanna Moos</t>
  </si>
  <si>
    <t>Victoria Ashworth</t>
  </si>
  <si>
    <t>Patricio Simpson</t>
  </si>
  <si>
    <t>Elizabeth Brown</t>
  </si>
  <si>
    <t>Ann Devon</t>
  </si>
  <si>
    <t>Paolo Accorti</t>
  </si>
  <si>
    <t>Carlos Hernández</t>
  </si>
  <si>
    <t>Yoshi Latimer</t>
  </si>
  <si>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</si>
  <si>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</si>
  <si>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</si>
  <si>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</si>
  <si>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</si>
  <si>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</si>
  <si>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</si>
  <si>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</si>
  <si>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</si>
  <si>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</si>
  <si>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</si>
  <si>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</si>
  <si>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</si>
  <si>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</si>
  <si>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</si>
  <si>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</si>
  <si>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</si>
  <si>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</si>
  <si>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</si>
  <si>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</si>
  <si>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</si>
  <si>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</si>
  <si>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</si>
  <si>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</si>
  <si>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</si>
  <si>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</si>
  <si>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</si>
  <si>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</si>
  <si>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</si>
  <si>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</si>
  <si>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</si>
  <si>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</si>
  <si>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Expense Budget Calculation - 1st Quarter</t>
  </si>
  <si>
    <t>INCREASE</t>
  </si>
  <si>
    <t>EXPENSES</t>
  </si>
  <si>
    <t>January</t>
  </si>
  <si>
    <t>February</t>
  </si>
  <si>
    <t>March</t>
  </si>
  <si>
    <t>Total</t>
  </si>
  <si>
    <t>2015 TOTAL</t>
  </si>
  <si>
    <t>2016 BUDGET</t>
  </si>
  <si>
    <t>Team 1</t>
    <phoneticPr fontId="0" type="noConversion"/>
  </si>
  <si>
    <t>Team 2</t>
    <phoneticPr fontId="0" type="noConversion"/>
  </si>
  <si>
    <t>Team 3</t>
    <phoneticPr fontId="0" type="noConversion"/>
  </si>
  <si>
    <t>Brimson Manufacturing</t>
  </si>
  <si>
    <t>INVOICE</t>
  </si>
  <si>
    <t xml:space="preserve"> 123 45th Steeet</t>
  </si>
  <si>
    <t>Invoice Number:</t>
  </si>
  <si>
    <t xml:space="preserve"> New York, N.Y. 10019</t>
  </si>
  <si>
    <t>Invoice Date:</t>
  </si>
  <si>
    <t xml:space="preserve"> Sold To:</t>
  </si>
  <si>
    <t>Ship To:</t>
  </si>
  <si>
    <t>Quantity</t>
  </si>
  <si>
    <t>Description</t>
  </si>
  <si>
    <t>Price</t>
  </si>
  <si>
    <t>Extension</t>
  </si>
  <si>
    <t>Subtotal</t>
  </si>
  <si>
    <t>Tax</t>
  </si>
  <si>
    <t>Signed</t>
  </si>
  <si>
    <t>Saving for Our Dream Vacation</t>
  </si>
  <si>
    <t>Interest Rate</t>
  </si>
  <si>
    <t>Years to Vacation</t>
  </si>
  <si>
    <t>Initial Deposit</t>
  </si>
  <si>
    <t>Amount Needed for Vacation</t>
  </si>
  <si>
    <t>Amount to Save Each Month</t>
  </si>
  <si>
    <t>Present Value Calculator</t>
  </si>
  <si>
    <t>Future Value</t>
  </si>
  <si>
    <t>Inflation Rate</t>
  </si>
  <si>
    <t>Years from Now</t>
  </si>
  <si>
    <t>Value in Today's Dollars</t>
  </si>
  <si>
    <t>Loan Data</t>
  </si>
  <si>
    <t>Amortization</t>
  </si>
  <si>
    <t>Principal</t>
  </si>
  <si>
    <t>Payment Type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</si>
  <si>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</si>
  <si>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</si>
  <si>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</si>
  <si>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</si>
  <si>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</si>
  <si>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</si>
  <si>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</si>
  <si>
    <t>Gross Margin Calculation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</si>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</sst>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&quot;$&quot;#,##0"/>
    <numFmt numFmtId="165" formatCode="\G\e\n\e\r\a\l"/>
    <numFmt numFmtId="166" formatCode="mmmm\ d\,\ yyyy"/>
  </numFmts>
  <fonts count="32" x14ac:knownFonts="1">
    <font>
      <sz val="10"/>
      <name val="Verdana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8"/>
      <color theme="3"/>
      <name val="Calibri Light"/>
      <family val="1"/>
      <scheme val="major"/>
    </font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4"/>
      <color indexed="8"/>
      <name val="Calibri"/>
      <family val="2"/>
    </font>
    <font>
      <b/>
      <sz val="11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sz val="14"/>
      <name val="Arial"/>
      <family val="2"/>
    </font>
    <font>
      <b/>
      <sz val="18"/>
      <name val="Calibri"/>
      <family val="2"/>
      <scheme val="minor"/>
    </font>
    <font>
      <b/>
      <sz val="23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7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5" fillId="0" borderId="0"/>
    <xf numFmtId="165" fontId="10" fillId="0" borderId="0"/>
    <xf numFmtId="0" fontId="1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0" fillId="0" borderId="0"/>
    <xf numFmtId="0" fontId="26" fillId="0" borderId="0"/>
    <xf numFmtId="0" fontId="29" fillId="0" borderId="0"/>
    <xf numFmtId="9" fontId="5" fillId="0" borderId="0" applyFont="0" applyFill="0" applyBorder="0" applyAlignment="0" applyProtection="0"/>
  </cellStyleXfs>
  <cellXfs count="116">
    <xf numFmtId="0" fontId="0" fillId="0" borderId="0" xfId="0"/>
    <xf numFmtId="0" fontId="3" fillId="0" borderId="1" xfId="2" applyFont="1"/>
    <xf numFmtId="0" fontId="3" fillId="0" borderId="1" xfId="2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3" fontId="6" fillId="2" borderId="0" xfId="3" applyNumberFormat="1" applyFont="1" applyFill="1" applyAlignment="1">
      <alignment horizontal="left"/>
    </xf>
    <xf numFmtId="3" fontId="6" fillId="2" borderId="0" xfId="3" applyNumberFormat="1" applyFont="1" applyFill="1" applyAlignment="1">
      <alignment horizontal="center"/>
    </xf>
    <xf numFmtId="0" fontId="7" fillId="0" borderId="0" xfId="3" applyFont="1"/>
    <xf numFmtId="3" fontId="8" fillId="0" borderId="2" xfId="3" applyNumberFormat="1" applyFont="1" applyBorder="1" applyAlignment="1">
      <alignment horizontal="left"/>
    </xf>
    <xf numFmtId="3" fontId="7" fillId="0" borderId="2" xfId="3" applyNumberFormat="1" applyFont="1" applyBorder="1" applyAlignment="1">
      <alignment horizontal="center"/>
    </xf>
    <xf numFmtId="3" fontId="7" fillId="2" borderId="2" xfId="3" applyNumberFormat="1" applyFont="1" applyFill="1" applyBorder="1" applyAlignment="1">
      <alignment horizontal="center"/>
    </xf>
    <xf numFmtId="3" fontId="6" fillId="0" borderId="0" xfId="3" applyNumberFormat="1" applyFont="1" applyAlignment="1">
      <alignment horizontal="left"/>
    </xf>
    <xf numFmtId="3" fontId="7" fillId="0" borderId="0" xfId="3" applyNumberFormat="1" applyFont="1" applyAlignment="1">
      <alignment horizontal="center"/>
    </xf>
    <xf numFmtId="3" fontId="7" fillId="2" borderId="0" xfId="3" applyNumberFormat="1" applyFont="1" applyFill="1" applyAlignment="1">
      <alignment horizontal="center"/>
    </xf>
    <xf numFmtId="0" fontId="5" fillId="0" borderId="0" xfId="3"/>
    <xf numFmtId="165" fontId="9" fillId="0" borderId="0" xfId="1" applyNumberFormat="1" applyFont="1"/>
    <xf numFmtId="165" fontId="11" fillId="0" borderId="0" xfId="4" applyFont="1"/>
    <xf numFmtId="165" fontId="12" fillId="0" borderId="0" xfId="4" applyFont="1"/>
    <xf numFmtId="2" fontId="12" fillId="0" borderId="0" xfId="4" applyNumberFormat="1" applyFont="1" applyAlignment="1">
      <alignment horizontal="left"/>
    </xf>
    <xf numFmtId="165" fontId="11" fillId="0" borderId="3" xfId="4" applyFont="1" applyBorder="1"/>
    <xf numFmtId="165" fontId="11" fillId="0" borderId="3" xfId="4" applyFont="1" applyBorder="1" applyAlignment="1">
      <alignment horizontal="right"/>
    </xf>
    <xf numFmtId="164" fontId="12" fillId="0" borderId="0" xfId="5" applyNumberFormat="1" applyFont="1" applyAlignment="1">
      <alignment horizontal="right"/>
    </xf>
    <xf numFmtId="37" fontId="12" fillId="0" borderId="0" xfId="5" applyNumberFormat="1" applyFont="1" applyAlignment="1">
      <alignment horizontal="right"/>
    </xf>
    <xf numFmtId="165" fontId="11" fillId="0" borderId="4" xfId="4" applyFont="1" applyBorder="1"/>
    <xf numFmtId="164" fontId="12" fillId="0" borderId="4" xfId="5" applyNumberFormat="1" applyFont="1" applyBorder="1" applyAlignment="1">
      <alignment horizontal="right"/>
    </xf>
    <xf numFmtId="164" fontId="12" fillId="0" borderId="0" xfId="5" applyNumberFormat="1" applyFont="1"/>
    <xf numFmtId="0" fontId="14" fillId="0" borderId="0" xfId="3" applyFont="1"/>
    <xf numFmtId="0" fontId="16" fillId="0" borderId="0" xfId="6" applyFont="1"/>
    <xf numFmtId="3" fontId="17" fillId="0" borderId="1" xfId="2" applyNumberFormat="1" applyFont="1" applyAlignment="1">
      <alignment horizontal="left"/>
    </xf>
    <xf numFmtId="3" fontId="18" fillId="0" borderId="0" xfId="3" applyNumberFormat="1" applyFont="1" applyAlignment="1">
      <alignment horizontal="left"/>
    </xf>
    <xf numFmtId="3" fontId="14" fillId="0" borderId="0" xfId="3" applyNumberFormat="1" applyFont="1" applyAlignment="1">
      <alignment horizontal="center"/>
    </xf>
    <xf numFmtId="0" fontId="19" fillId="3" borderId="0" xfId="7" applyFont="1" applyFill="1" applyAlignment="1">
      <alignment horizontal="left"/>
    </xf>
    <xf numFmtId="0" fontId="12" fillId="3" borderId="0" xfId="7" applyFont="1" applyFill="1"/>
    <xf numFmtId="0" fontId="20" fillId="3" borderId="0" xfId="7" applyFont="1" applyFill="1" applyAlignment="1">
      <alignment horizontal="left"/>
    </xf>
    <xf numFmtId="0" fontId="21" fillId="3" borderId="0" xfId="7" applyFont="1" applyFill="1" applyAlignment="1">
      <alignment horizontal="right"/>
    </xf>
    <xf numFmtId="0" fontId="20" fillId="0" borderId="0" xfId="7" applyFont="1" applyAlignment="1">
      <alignment horizontal="right"/>
    </xf>
    <xf numFmtId="0" fontId="22" fillId="0" borderId="0" xfId="7" applyFont="1"/>
    <xf numFmtId="0" fontId="6" fillId="4" borderId="0" xfId="7" applyFont="1" applyFill="1" applyAlignment="1">
      <alignment horizontal="left"/>
    </xf>
    <xf numFmtId="0" fontId="4" fillId="4" borderId="0" xfId="7" applyFont="1" applyFill="1"/>
    <xf numFmtId="0" fontId="6" fillId="4" borderId="0" xfId="7" applyFont="1" applyFill="1" applyAlignment="1">
      <alignment horizontal="right"/>
    </xf>
    <xf numFmtId="0" fontId="6" fillId="4" borderId="2" xfId="7" applyFont="1" applyFill="1" applyBorder="1"/>
    <xf numFmtId="0" fontId="23" fillId="0" borderId="0" xfId="7" applyFont="1"/>
    <xf numFmtId="0" fontId="6" fillId="4" borderId="0" xfId="7" applyFont="1" applyFill="1"/>
    <xf numFmtId="166" fontId="6" fillId="4" borderId="2" xfId="7" applyNumberFormat="1" applyFont="1" applyFill="1" applyBorder="1"/>
    <xf numFmtId="166" fontId="23" fillId="0" borderId="0" xfId="7" applyNumberFormat="1" applyFont="1"/>
    <xf numFmtId="166" fontId="6" fillId="4" borderId="0" xfId="7" applyNumberFormat="1" applyFont="1" applyFill="1"/>
    <xf numFmtId="0" fontId="6" fillId="4" borderId="5" xfId="7" applyFont="1" applyFill="1" applyBorder="1" applyAlignment="1">
      <alignment horizontal="left"/>
    </xf>
    <xf numFmtId="0" fontId="4" fillId="4" borderId="6" xfId="7" applyFont="1" applyFill="1" applyBorder="1"/>
    <xf numFmtId="0" fontId="6" fillId="4" borderId="7" xfId="7" applyFont="1" applyFill="1" applyBorder="1" applyAlignment="1">
      <alignment horizontal="right"/>
    </xf>
    <xf numFmtId="0" fontId="6" fillId="4" borderId="6" xfId="7" applyFont="1" applyFill="1" applyBorder="1" applyAlignment="1">
      <alignment horizontal="right"/>
    </xf>
    <xf numFmtId="0" fontId="6" fillId="4" borderId="8" xfId="7" applyFont="1" applyFill="1" applyBorder="1"/>
    <xf numFmtId="0" fontId="4" fillId="4" borderId="9" xfId="7" applyFont="1" applyFill="1" applyBorder="1"/>
    <xf numFmtId="0" fontId="4" fillId="4" borderId="2" xfId="7" applyFont="1" applyFill="1" applyBorder="1"/>
    <xf numFmtId="0" fontId="4" fillId="4" borderId="2" xfId="7" applyFont="1" applyFill="1" applyBorder="1" applyAlignment="1">
      <alignment horizontal="left"/>
    </xf>
    <xf numFmtId="0" fontId="6" fillId="4" borderId="10" xfId="7" applyFont="1" applyFill="1" applyBorder="1"/>
    <xf numFmtId="0" fontId="4" fillId="4" borderId="2" xfId="7" applyFont="1" applyFill="1" applyBorder="1" applyAlignment="1">
      <alignment horizontal="right"/>
    </xf>
    <xf numFmtId="0" fontId="4" fillId="4" borderId="10" xfId="7" applyFont="1" applyFill="1" applyBorder="1"/>
    <xf numFmtId="0" fontId="4" fillId="4" borderId="11" xfId="7" applyFont="1" applyFill="1" applyBorder="1"/>
    <xf numFmtId="0" fontId="4" fillId="4" borderId="12" xfId="7" applyFont="1" applyFill="1" applyBorder="1"/>
    <xf numFmtId="0" fontId="4" fillId="4" borderId="12" xfId="7" applyFont="1" applyFill="1" applyBorder="1" applyAlignment="1">
      <alignment horizontal="right"/>
    </xf>
    <xf numFmtId="0" fontId="4" fillId="4" borderId="13" xfId="7" applyFont="1" applyFill="1" applyBorder="1"/>
    <xf numFmtId="0" fontId="6" fillId="4" borderId="14" xfId="7" applyFont="1" applyFill="1" applyBorder="1"/>
    <xf numFmtId="0" fontId="6" fillId="4" borderId="15" xfId="7" applyFont="1" applyFill="1" applyBorder="1"/>
    <xf numFmtId="0" fontId="6" fillId="4" borderId="16" xfId="7" applyFont="1" applyFill="1" applyBorder="1"/>
    <xf numFmtId="0" fontId="6" fillId="4" borderId="15" xfId="7" applyFont="1" applyFill="1" applyBorder="1" applyAlignment="1">
      <alignment horizontal="center"/>
    </xf>
    <xf numFmtId="0" fontId="6" fillId="4" borderId="17" xfId="7" applyFont="1" applyFill="1" applyBorder="1" applyAlignment="1">
      <alignment horizontal="center"/>
    </xf>
    <xf numFmtId="0" fontId="6" fillId="0" borderId="0" xfId="7" applyFont="1" applyAlignment="1">
      <alignment horizontal="right"/>
    </xf>
    <xf numFmtId="0" fontId="4" fillId="4" borderId="18" xfId="7" applyFont="1" applyFill="1" applyBorder="1" applyAlignment="1">
      <alignment horizontal="center"/>
    </xf>
    <xf numFmtId="0" fontId="4" fillId="4" borderId="19" xfId="7" applyFont="1" applyFill="1" applyBorder="1"/>
    <xf numFmtId="0" fontId="4" fillId="4" borderId="20" xfId="7" applyFont="1" applyFill="1" applyBorder="1"/>
    <xf numFmtId="7" fontId="4" fillId="4" borderId="19" xfId="7" applyNumberFormat="1" applyFont="1" applyFill="1" applyBorder="1" applyAlignment="1">
      <alignment horizontal="center"/>
    </xf>
    <xf numFmtId="7" fontId="4" fillId="4" borderId="21" xfId="7" applyNumberFormat="1" applyFont="1" applyFill="1" applyBorder="1" applyAlignment="1">
      <alignment horizontal="center"/>
    </xf>
    <xf numFmtId="7" fontId="22" fillId="0" borderId="0" xfId="7" applyNumberFormat="1" applyFont="1"/>
    <xf numFmtId="0" fontId="4" fillId="4" borderId="18" xfId="7" applyFont="1" applyFill="1" applyBorder="1"/>
    <xf numFmtId="4" fontId="4" fillId="4" borderId="19" xfId="7" applyNumberFormat="1" applyFont="1" applyFill="1" applyBorder="1" applyAlignment="1">
      <alignment horizontal="center"/>
    </xf>
    <xf numFmtId="4" fontId="4" fillId="4" borderId="21" xfId="7" applyNumberFormat="1" applyFont="1" applyFill="1" applyBorder="1" applyAlignment="1">
      <alignment horizontal="center"/>
    </xf>
    <xf numFmtId="4" fontId="22" fillId="0" borderId="0" xfId="7" applyNumberFormat="1" applyFont="1"/>
    <xf numFmtId="0" fontId="4" fillId="4" borderId="22" xfId="7" applyFont="1" applyFill="1" applyBorder="1"/>
    <xf numFmtId="0" fontId="6" fillId="4" borderId="23" xfId="7" applyFont="1" applyFill="1" applyBorder="1" applyAlignment="1">
      <alignment horizontal="right"/>
    </xf>
    <xf numFmtId="7" fontId="6" fillId="4" borderId="8" xfId="7" applyNumberFormat="1" applyFont="1" applyFill="1" applyBorder="1" applyAlignment="1">
      <alignment horizontal="center"/>
    </xf>
    <xf numFmtId="0" fontId="6" fillId="4" borderId="24" xfId="7" applyFont="1" applyFill="1" applyBorder="1" applyAlignment="1">
      <alignment horizontal="right"/>
    </xf>
    <xf numFmtId="39" fontId="6" fillId="4" borderId="25" xfId="7" applyNumberFormat="1" applyFont="1" applyFill="1" applyBorder="1" applyAlignment="1">
      <alignment horizontal="center"/>
    </xf>
    <xf numFmtId="39" fontId="22" fillId="0" borderId="0" xfId="7" applyNumberFormat="1" applyFont="1"/>
    <xf numFmtId="0" fontId="6" fillId="3" borderId="26" xfId="7" applyFont="1" applyFill="1" applyBorder="1" applyAlignment="1">
      <alignment horizontal="right"/>
    </xf>
    <xf numFmtId="7" fontId="6" fillId="3" borderId="13" xfId="7" applyNumberFormat="1" applyFont="1" applyFill="1" applyBorder="1" applyAlignment="1">
      <alignment horizontal="center"/>
    </xf>
    <xf numFmtId="7" fontId="24" fillId="0" borderId="0" xfId="7" applyNumberFormat="1" applyFont="1"/>
    <xf numFmtId="0" fontId="6" fillId="0" borderId="0" xfId="7" applyFont="1"/>
    <xf numFmtId="0" fontId="4" fillId="0" borderId="0" xfId="7" applyFont="1"/>
    <xf numFmtId="0" fontId="25" fillId="0" borderId="0" xfId="1" applyFont="1"/>
    <xf numFmtId="0" fontId="26" fillId="0" borderId="0" xfId="8"/>
    <xf numFmtId="0" fontId="27" fillId="0" borderId="0" xfId="8" applyFont="1"/>
    <xf numFmtId="10" fontId="27" fillId="0" borderId="0" xfId="8" applyNumberFormat="1" applyFont="1"/>
    <xf numFmtId="6" fontId="27" fillId="0" borderId="0" xfId="8" applyNumberFormat="1" applyFont="1"/>
    <xf numFmtId="0" fontId="28" fillId="0" borderId="0" xfId="8" applyFont="1" applyAlignment="1">
      <alignment horizontal="right"/>
    </xf>
    <xf numFmtId="8" fontId="27" fillId="0" borderId="0" xfId="8" applyNumberFormat="1" applyFont="1"/>
    <xf numFmtId="0" fontId="9" fillId="0" borderId="0" xfId="1" applyFont="1"/>
    <xf numFmtId="0" fontId="27" fillId="0" borderId="0" xfId="9" applyFont="1"/>
    <xf numFmtId="0" fontId="30" fillId="0" borderId="0" xfId="9" applyFont="1"/>
    <xf numFmtId="6" fontId="27" fillId="0" borderId="0" xfId="9" applyNumberFormat="1" applyFont="1"/>
    <xf numFmtId="9" fontId="27" fillId="0" borderId="0" xfId="9" applyNumberFormat="1" applyFont="1"/>
    <xf numFmtId="0" fontId="1" fillId="0" borderId="0" xfId="1" applyAlignment="1">
      <alignment horizontal="left"/>
    </xf>
    <xf numFmtId="0" fontId="11" fillId="0" borderId="0" xfId="7" applyFont="1" applyAlignment="1">
      <alignment horizontal="right"/>
    </xf>
    <xf numFmtId="10" fontId="12" fillId="0" borderId="0" xfId="7" applyNumberFormat="1" applyFont="1"/>
    <xf numFmtId="0" fontId="12" fillId="0" borderId="0" xfId="7" applyFont="1"/>
    <xf numFmtId="164" fontId="12" fillId="0" borderId="0" xfId="7" applyNumberFormat="1" applyFont="1"/>
    <xf numFmtId="0" fontId="31" fillId="0" borderId="0" xfId="7" applyFont="1" applyAlignment="1">
      <alignment horizontal="right"/>
    </xf>
    <xf numFmtId="8" fontId="4" fillId="0" borderId="0" xfId="7" applyNumberFormat="1" applyFont="1"/>
    <xf numFmtId="0" fontId="6" fillId="5" borderId="0" xfId="7" applyFont="1" applyFill="1" applyAlignment="1">
      <alignment horizontal="center" wrapText="1"/>
    </xf>
    <xf numFmtId="0" fontId="4" fillId="0" borderId="0" xfId="7" applyFont="1" applyAlignment="1">
      <alignment wrapText="1"/>
    </xf>
    <xf numFmtId="0" fontId="4" fillId="0" borderId="0" xfId="7" applyFont="1" applyAlignment="1">
      <alignment horizontal="center"/>
    </xf>
    <xf numFmtId="8" fontId="4" fillId="0" borderId="0" xfId="7" applyNumberFormat="1" applyFont="1" applyAlignment="1">
      <alignment horizontal="center"/>
    </xf>
    <xf numFmtId="0" fontId="1" fillId="0" borderId="0" xfId="1"/>
    <xf numFmtId="0" fontId="15" fillId="0" borderId="0" xfId="6"/>
    <xf numFmtId="3" fontId="5" fillId="0" borderId="0" xfId="3" applyNumberFormat="1"/>
    <xf numFmtId="9" fontId="0" fillId="0" borderId="0" xfId="10" applyFont="1"/>
  </cellXfs>
  <cellStyles count="11">
    <cellStyle name="Currency 2" xfId="5" xr:uid="{9615719F-BB59-45F3-8307-5F3C102DFA2A}"/>
    <cellStyle name="Heading 1" xfId="2" builtinId="16"/>
    <cellStyle name="Heading 4 2" xfId="6" xr:uid="{C85E25AF-898B-4017-A02B-36C6D9916E4A}"/>
    <cellStyle name="Normal" xfId="0" builtinId="0"/>
    <cellStyle name="Normal 2" xfId="3" xr:uid="{DF1D3F7D-C143-4599-A907-3693E20D2C98}"/>
    <cellStyle name="Normal 3" xfId="4" xr:uid="{F118B814-8B29-4ADC-91B8-BB167A0B3DE6}"/>
    <cellStyle name="Normal 4" xfId="7" xr:uid="{14265252-B95F-499A-8504-B81111007200}"/>
    <cellStyle name="Normal 5" xfId="8" xr:uid="{E0E6D63D-CB65-4351-90FF-9E3C4FBF80FC}"/>
    <cellStyle name="Normal 6" xfId="9" xr:uid="{665231D9-6088-4305-B29B-D1E2DECDE2C8}"/>
    <cellStyle name="Percent 2" xfId="10" xr:uid="{D71532B1-7C06-42E1-B370-E4F9CEA3BF31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257175</xdr:colOff>
      <xdr:row>0</xdr:row>
      <xdr:rowOff>76199</xdr:rowOff>
    </xdr:from>
    <xdr:to>
      <xdr:col>7</xdr:col>
      <xdr:colOff>485775</xdr:colOff>
      <xdr:row>9</xdr:row>
      <xdr:rowOff>85724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713A6-9E5E-492B-8A0E-7A1514990D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403"/>
        <a:stretch/>
      </xdr:blipFill>
      <xdr:spPr>
        <a:xfrm>
          <a:off x="4143375" y="76199"/>
          <a:ext cx="2743200" cy="22383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3\Examples\Lo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4C50-A483-4C8F-9F4D-D3F144428F4D}">
  <sheetPr published="0" codeName="Sheet1"/>
  <dimension ref="B2:D33"/>
  <sheetViews>
    <sheetView tabSelected="1" workbookViewId="0"/>
  </sheetViews>
  <sheetFormatPr defaultColWidth="11" defaultRowHeight="15.75" x14ac:dyDescent="0.25"/>
  <cols>
    <col min="1" max="1" width="11" style="3"/>
    <col min="2" max="2" width="22.75" style="3" bestFit="1" customWidth="1"/>
    <col min="3" max="3" width="14.625" style="5" bestFit="1" customWidth="1"/>
    <col min="4" max="4" width="12.125" style="5" bestFit="1" customWidth="1"/>
    <col min="5" max="16384" width="11" style="3"/>
  </cols>
  <sheetData>
    <row r="2" spans="2:4" ht="16.5" thickBot="1" x14ac:dyDescent="0.3">
      <c r="B2" s="1" t="s">
        <v>0</v>
      </c>
      <c r="C2" s="2" t="s">
        <v>1</v>
      </c>
      <c r="D2" s="2" t="s">
        <v>2</v>
      </c>
    </row>
    <row r="3" spans="2:4" ht="16.5" thickTop="1" x14ac:dyDescent="0.25">
      <c r="B3" s="3" t="s">
        <v>3</v>
      </c>
      <c r="C3" s="4">
        <v>996336</v>
      </c>
      <c r="D3" s="4">
        <v>960492</v>
      </c>
    </row>
    <row r="4" spans="2:4" x14ac:dyDescent="0.25">
      <c r="B4" s="3" t="s">
        <v>4</v>
      </c>
      <c r="C4" s="4">
        <v>606731</v>
      </c>
      <c r="D4" s="4">
        <v>577983</v>
      </c>
    </row>
    <row r="5" spans="2:4" x14ac:dyDescent="0.25">
      <c r="B5" s="3" t="s">
        <v>5</v>
      </c>
      <c r="C5" s="4">
        <v>622781</v>
      </c>
      <c r="D5" s="4">
        <v>967580</v>
      </c>
    </row>
    <row r="6" spans="2:4" x14ac:dyDescent="0.25">
      <c r="B6" s="3" t="s">
        <v>6</v>
      </c>
      <c r="C6" s="4">
        <v>765327</v>
      </c>
      <c r="D6" s="4">
        <v>771399</v>
      </c>
    </row>
    <row r="7" spans="2:4" x14ac:dyDescent="0.25">
      <c r="B7" s="3" t="s">
        <v>7</v>
      </c>
      <c r="C7" s="4">
        <v>863589</v>
      </c>
      <c r="D7" s="4">
        <v>827213</v>
      </c>
    </row>
    <row r="8" spans="2:4" x14ac:dyDescent="0.25">
      <c r="B8" s="3" t="s">
        <v>8</v>
      </c>
      <c r="C8" s="4">
        <v>795518</v>
      </c>
      <c r="D8" s="4">
        <v>669394</v>
      </c>
    </row>
    <row r="9" spans="2:4" x14ac:dyDescent="0.25">
      <c r="B9" s="3" t="s">
        <v>9</v>
      </c>
      <c r="C9" s="4">
        <v>722740</v>
      </c>
      <c r="D9" s="4">
        <v>626945</v>
      </c>
    </row>
    <row r="10" spans="2:4" x14ac:dyDescent="0.25">
      <c r="B10" s="3" t="s">
        <v>10</v>
      </c>
      <c r="C10" s="4">
        <v>992059</v>
      </c>
      <c r="D10" s="4">
        <v>574472</v>
      </c>
    </row>
    <row r="11" spans="2:4" x14ac:dyDescent="0.25">
      <c r="B11" s="3" t="s">
        <v>11</v>
      </c>
      <c r="C11" s="4">
        <v>659380</v>
      </c>
      <c r="D11" s="4">
        <v>827932</v>
      </c>
    </row>
    <row r="12" spans="2:4" x14ac:dyDescent="0.25">
      <c r="B12" s="3" t="s">
        <v>12</v>
      </c>
      <c r="C12" s="4">
        <v>509623</v>
      </c>
      <c r="D12" s="4">
        <v>569609</v>
      </c>
    </row>
    <row r="13" spans="2:4" x14ac:dyDescent="0.25">
      <c r="B13" s="3" t="s">
        <v>13</v>
      </c>
      <c r="C13" s="4">
        <v>987777</v>
      </c>
      <c r="D13" s="4">
        <v>558601</v>
      </c>
    </row>
    <row r="14" spans="2:4" x14ac:dyDescent="0.25">
      <c r="B14" s="3" t="s">
        <v>14</v>
      </c>
      <c r="C14" s="4">
        <v>685091</v>
      </c>
      <c r="D14" s="4">
        <v>692182</v>
      </c>
    </row>
    <row r="15" spans="2:4" x14ac:dyDescent="0.25">
      <c r="B15" s="3" t="s">
        <v>15</v>
      </c>
      <c r="C15" s="4">
        <v>540484</v>
      </c>
      <c r="D15" s="4">
        <v>693762</v>
      </c>
    </row>
    <row r="16" spans="2:4" x14ac:dyDescent="0.25">
      <c r="B16" s="3" t="s">
        <v>16</v>
      </c>
      <c r="C16" s="4">
        <v>650733</v>
      </c>
      <c r="D16" s="4">
        <v>823034</v>
      </c>
    </row>
    <row r="17" spans="2:4" x14ac:dyDescent="0.25">
      <c r="B17" s="3" t="s">
        <v>17</v>
      </c>
      <c r="C17" s="4">
        <v>509863</v>
      </c>
      <c r="D17" s="4">
        <v>511569</v>
      </c>
    </row>
    <row r="18" spans="2:4" x14ac:dyDescent="0.25">
      <c r="B18" s="3" t="s">
        <v>18</v>
      </c>
      <c r="C18" s="4">
        <v>503699</v>
      </c>
      <c r="D18" s="4">
        <v>975455</v>
      </c>
    </row>
    <row r="19" spans="2:4" x14ac:dyDescent="0.25">
      <c r="B19" s="3" t="s">
        <v>19</v>
      </c>
      <c r="C19" s="4">
        <v>630263</v>
      </c>
      <c r="D19" s="4">
        <v>599514</v>
      </c>
    </row>
    <row r="20" spans="2:4" x14ac:dyDescent="0.25">
      <c r="B20" s="3" t="s">
        <v>20</v>
      </c>
      <c r="C20" s="4">
        <v>779722</v>
      </c>
      <c r="D20" s="4">
        <v>596353</v>
      </c>
    </row>
    <row r="21" spans="2:4" x14ac:dyDescent="0.25">
      <c r="B21" s="3" t="s">
        <v>21</v>
      </c>
      <c r="C21" s="4">
        <v>592802</v>
      </c>
      <c r="D21" s="4">
        <v>652171</v>
      </c>
    </row>
    <row r="22" spans="2:4" x14ac:dyDescent="0.25">
      <c r="B22" s="5"/>
      <c r="D22" s="3"/>
    </row>
    <row r="23" spans="2:4" x14ac:dyDescent="0.25">
      <c r="B23" s="5"/>
      <c r="D23" s="3"/>
    </row>
    <row r="24" spans="2:4" x14ac:dyDescent="0.25">
      <c r="B24" s="5"/>
      <c r="D24" s="3"/>
    </row>
    <row r="25" spans="2:4" x14ac:dyDescent="0.25">
      <c r="B25" s="5"/>
      <c r="D25" s="3"/>
    </row>
    <row r="26" spans="2:4" x14ac:dyDescent="0.25">
      <c r="B26" s="5"/>
      <c r="D26" s="3"/>
    </row>
    <row r="27" spans="2:4" x14ac:dyDescent="0.25">
      <c r="B27" s="5"/>
      <c r="D27" s="3"/>
    </row>
    <row r="28" spans="2:4" x14ac:dyDescent="0.25">
      <c r="B28" s="5"/>
      <c r="D28" s="3"/>
    </row>
    <row r="29" spans="2:4" x14ac:dyDescent="0.25">
      <c r="B29" s="5"/>
      <c r="D29" s="3"/>
    </row>
    <row r="30" spans="2:4" x14ac:dyDescent="0.25">
      <c r="B30" s="5"/>
      <c r="D30" s="3"/>
    </row>
    <row r="31" spans="2:4" x14ac:dyDescent="0.25">
      <c r="B31" s="5"/>
      <c r="D31" s="3"/>
    </row>
    <row r="32" spans="2:4" x14ac:dyDescent="0.25">
      <c r="B32" s="5"/>
      <c r="D32" s="3"/>
    </row>
    <row r="33" spans="2:4" x14ac:dyDescent="0.25">
      <c r="B33" s="5"/>
      <c r="D33" s="3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F0B4F-DBD7-4D88-9AFC-BF26D1DA4687}">
  <sheetPr codeName="Sheet9"/>
  <dimension ref="A1:B12"/>
  <sheetViews>
    <sheetView workbookViewId="0">
      <selection activeCell="A6" sqref="A6"/>
    </sheetView>
  </sheetViews>
  <sheetFormatPr defaultRowHeight="15" x14ac:dyDescent="0.25"/>
  <cols>
    <col min="1" max="1" width="26.75" style="90" customWidth="1"/>
    <col min="2" max="2" width="8.625" style="90" bestFit="1" customWidth="1"/>
    <col min="3" max="16384" width="9" style="90"/>
  </cols>
  <sheetData>
    <row r="1" spans="1:2" ht="23.25" x14ac:dyDescent="0.35">
      <c r="A1" s="89" t="s">
        <v>81</v>
      </c>
    </row>
    <row r="2" spans="1:2" s="91" customFormat="1" ht="15.75" x14ac:dyDescent="0.25">
      <c r="A2" s="91" t="s">
        <v>82</v>
      </c>
      <c r="B2" s="92">
        <v>0.04</v>
      </c>
    </row>
    <row r="3" spans="1:2" s="91" customFormat="1" ht="15.75" x14ac:dyDescent="0.25">
      <c r="A3" s="91" t="s">
        <v>83</v>
      </c>
      <c r="B3" s="91">
        <v>3</v>
      </c>
    </row>
    <row r="4" spans="1:2" s="91" customFormat="1" ht="15.75" x14ac:dyDescent="0.25">
      <c r="A4" s="91" t="s">
        <v>84</v>
      </c>
      <c r="B4" s="93">
        <v>-2000</v>
      </c>
    </row>
    <row r="5" spans="1:2" s="91" customFormat="1" ht="15.75" x14ac:dyDescent="0.25">
      <c r="A5" s="91" t="s">
        <v>85</v>
      </c>
      <c r="B5" s="93">
        <v>10000</v>
      </c>
    </row>
    <row r="6" spans="1:2" s="91" customFormat="1" ht="15.75" x14ac:dyDescent="0.25">
      <c r="A6" s="94" t="s">
        <v>86</v>
      </c>
      <c r="B6" s="95">
        <f>PMT(B2 / 12, B3 * 12, B4, B5)</f>
        <v>-202.85854672141613</v>
      </c>
    </row>
    <row r="7" spans="1:2" s="91" customFormat="1" ht="15.75" x14ac:dyDescent="0.25"/>
    <row r="8" spans="1:2" s="91" customFormat="1" ht="15.75" x14ac:dyDescent="0.25"/>
    <row r="9" spans="1:2" s="91" customFormat="1" ht="15.75" x14ac:dyDescent="0.25"/>
    <row r="10" spans="1:2" s="91" customFormat="1" ht="15.75" x14ac:dyDescent="0.25"/>
    <row r="11" spans="1:2" s="91" customFormat="1" ht="15.75" x14ac:dyDescent="0.25"/>
    <row r="12" spans="1:2" s="91" customFormat="1" ht="15.75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C7278-37F8-4A73-93BB-BF9C23FD53DB}">
  <sheetPr codeName="Sheet10"/>
  <dimension ref="A1:B5"/>
  <sheetViews>
    <sheetView workbookViewId="0"/>
  </sheetViews>
  <sheetFormatPr defaultRowHeight="15" x14ac:dyDescent="0.2"/>
  <cols>
    <col min="1" max="1" width="25" style="98" bestFit="1" customWidth="1"/>
    <col min="2" max="2" width="9" style="98" bestFit="1" customWidth="1"/>
    <col min="3" max="16384" width="9" style="98"/>
  </cols>
  <sheetData>
    <row r="1" spans="1:2" ht="23.25" x14ac:dyDescent="0.35">
      <c r="A1" s="96" t="s">
        <v>87</v>
      </c>
      <c r="B1" s="97"/>
    </row>
    <row r="2" spans="1:2" ht="15.75" x14ac:dyDescent="0.25">
      <c r="A2" s="97" t="s">
        <v>88</v>
      </c>
      <c r="B2" s="99">
        <v>100000</v>
      </c>
    </row>
    <row r="3" spans="1:2" ht="15.75" x14ac:dyDescent="0.25">
      <c r="A3" s="97" t="s">
        <v>89</v>
      </c>
      <c r="B3" s="100">
        <v>0.02</v>
      </c>
    </row>
    <row r="4" spans="1:2" ht="15.75" x14ac:dyDescent="0.25">
      <c r="A4" s="97" t="s">
        <v>90</v>
      </c>
      <c r="B4" s="97">
        <v>20</v>
      </c>
    </row>
    <row r="5" spans="1:2" ht="15.75" x14ac:dyDescent="0.25">
      <c r="A5" s="97" t="s">
        <v>91</v>
      </c>
      <c r="B5" s="99">
        <f>B2/(1+B3)^B4</f>
        <v>67297.133310805773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8A779-3F4D-477B-9E14-FD9D658F975E}">
  <sheetPr published="0" codeName="Sheet11"/>
  <dimension ref="A1:L23"/>
  <sheetViews>
    <sheetView zoomScaleNormal="100" workbookViewId="0">
      <selection activeCell="B2" sqref="B2"/>
    </sheetView>
  </sheetViews>
  <sheetFormatPr defaultColWidth="7.75" defaultRowHeight="15.75" x14ac:dyDescent="0.25"/>
  <cols>
    <col min="1" max="1" width="15.625" style="88" customWidth="1"/>
    <col min="2" max="2" width="11.125" style="88" bestFit="1" customWidth="1"/>
    <col min="3" max="3" width="12.125" style="88" customWidth="1"/>
    <col min="4" max="4" width="11.125" style="110" bestFit="1" customWidth="1"/>
    <col min="5" max="6" width="12.25" style="88" bestFit="1" customWidth="1"/>
    <col min="7" max="7" width="11.625" style="88" bestFit="1" customWidth="1"/>
    <col min="8" max="8" width="7.75" style="88"/>
    <col min="9" max="9" width="9.875" style="88" bestFit="1" customWidth="1"/>
    <col min="10" max="16384" width="7.75" style="88"/>
  </cols>
  <sheetData>
    <row r="1" spans="1:12" ht="23.25" x14ac:dyDescent="0.35">
      <c r="A1" s="101" t="s">
        <v>92</v>
      </c>
      <c r="D1" s="88"/>
    </row>
    <row r="2" spans="1:12" ht="18.75" x14ac:dyDescent="0.3">
      <c r="A2" s="102" t="s">
        <v>82</v>
      </c>
      <c r="B2" s="103">
        <v>0.06</v>
      </c>
      <c r="D2" s="88"/>
    </row>
    <row r="3" spans="1:12" ht="18.75" x14ac:dyDescent="0.3">
      <c r="A3" s="102" t="s">
        <v>93</v>
      </c>
      <c r="B3" s="104">
        <v>10</v>
      </c>
      <c r="D3" s="88"/>
    </row>
    <row r="4" spans="1:12" ht="18.75" x14ac:dyDescent="0.3">
      <c r="A4" s="102" t="s">
        <v>94</v>
      </c>
      <c r="B4" s="105">
        <v>500000</v>
      </c>
      <c r="D4" s="88"/>
    </row>
    <row r="5" spans="1:12" ht="18.75" x14ac:dyDescent="0.3">
      <c r="A5" s="102" t="s">
        <v>95</v>
      </c>
      <c r="B5" s="104">
        <v>0</v>
      </c>
      <c r="D5" s="88"/>
    </row>
    <row r="6" spans="1:12" x14ac:dyDescent="0.25">
      <c r="A6" s="106"/>
      <c r="B6" s="107"/>
      <c r="D6" s="88"/>
    </row>
    <row r="7" spans="1:12" ht="23.25" x14ac:dyDescent="0.35">
      <c r="A7" s="101" t="s">
        <v>96</v>
      </c>
      <c r="D7" s="88"/>
    </row>
    <row r="8" spans="1:12" s="109" customFormat="1" ht="31.5" x14ac:dyDescent="0.25">
      <c r="A8" s="108" t="s">
        <v>97</v>
      </c>
      <c r="B8" s="108" t="s">
        <v>98</v>
      </c>
      <c r="C8" s="108" t="s">
        <v>94</v>
      </c>
      <c r="D8" s="108" t="s">
        <v>99</v>
      </c>
      <c r="E8" s="108" t="s">
        <v>100</v>
      </c>
      <c r="F8" s="108" t="s">
        <v>101</v>
      </c>
      <c r="G8" s="108" t="s">
        <v>102</v>
      </c>
      <c r="I8" s="88"/>
      <c r="J8" s="88"/>
      <c r="K8" s="88"/>
      <c r="L8" s="88"/>
    </row>
    <row r="9" spans="1:12" x14ac:dyDescent="0.25">
      <c r="A9" s="110">
        <v>1</v>
      </c>
      <c r="B9" s="111">
        <f t="shared" ref="B9:B18" si="0">PMT($B$2, $B$3, $B$4, 0, $B$5)</f>
        <v>-67933.979110191925</v>
      </c>
      <c r="C9" s="107">
        <f t="shared" ref="C9:C18" si="1">PPMT($B$2, A9, $B$3, $B$4, 0, $B$5)</f>
        <v>-37933.979110191918</v>
      </c>
      <c r="D9" s="107">
        <f t="shared" ref="D9:D18" si="2">IPMT($B$2, A9, $B$3, $B$4, 0, $B$5)</f>
        <v>-30000.000000000004</v>
      </c>
      <c r="E9" s="107">
        <f t="shared" ref="E9:E18" si="3">CUMPRINC($B$2, $B$3, $B$4 - 0, 1, A9, $B$5)</f>
        <v>-37933.979110191925</v>
      </c>
      <c r="F9" s="107">
        <f>SUM($D$9:D9)</f>
        <v>-30000.000000000004</v>
      </c>
      <c r="G9" s="107">
        <f t="shared" ref="G9:G18" si="4">$B$4 + E9</f>
        <v>462066.02088980807</v>
      </c>
    </row>
    <row r="10" spans="1:12" x14ac:dyDescent="0.25">
      <c r="A10" s="110">
        <v>2</v>
      </c>
      <c r="B10" s="111">
        <f t="shared" si="0"/>
        <v>-67933.979110191925</v>
      </c>
      <c r="C10" s="107">
        <f t="shared" si="1"/>
        <v>-40210.017856803432</v>
      </c>
      <c r="D10" s="107">
        <f t="shared" si="2"/>
        <v>-27723.96125338849</v>
      </c>
      <c r="E10" s="107">
        <f t="shared" si="3"/>
        <v>-78143.996966995343</v>
      </c>
      <c r="F10" s="107">
        <f>SUM($D$9:D10)</f>
        <v>-57723.961253388494</v>
      </c>
      <c r="G10" s="107">
        <f t="shared" si="4"/>
        <v>421856.00303300464</v>
      </c>
    </row>
    <row r="11" spans="1:12" x14ac:dyDescent="0.25">
      <c r="A11" s="110">
        <v>3</v>
      </c>
      <c r="B11" s="111">
        <f t="shared" si="0"/>
        <v>-67933.979110191925</v>
      </c>
      <c r="C11" s="107">
        <f t="shared" si="1"/>
        <v>-42622.618928211639</v>
      </c>
      <c r="D11" s="107">
        <f t="shared" si="2"/>
        <v>-25311.360181980279</v>
      </c>
      <c r="E11" s="107">
        <f t="shared" si="3"/>
        <v>-120766.61589520697</v>
      </c>
      <c r="F11" s="107">
        <f>SUM($D$9:D11)</f>
        <v>-83035.321435368765</v>
      </c>
      <c r="G11" s="107">
        <f t="shared" si="4"/>
        <v>379233.38410479302</v>
      </c>
    </row>
    <row r="12" spans="1:12" x14ac:dyDescent="0.25">
      <c r="A12" s="110">
        <v>4</v>
      </c>
      <c r="B12" s="111">
        <f t="shared" si="0"/>
        <v>-67933.979110191925</v>
      </c>
      <c r="C12" s="107">
        <f t="shared" si="1"/>
        <v>-45179.976063904338</v>
      </c>
      <c r="D12" s="107">
        <f t="shared" si="2"/>
        <v>-22754.003046287584</v>
      </c>
      <c r="E12" s="107">
        <f t="shared" si="3"/>
        <v>-165946.59195911133</v>
      </c>
      <c r="F12" s="107">
        <f>SUM($D$9:D12)</f>
        <v>-105789.32448165635</v>
      </c>
      <c r="G12" s="107">
        <f t="shared" si="4"/>
        <v>334053.40804088867</v>
      </c>
    </row>
    <row r="13" spans="1:12" x14ac:dyDescent="0.25">
      <c r="A13" s="110">
        <v>5</v>
      </c>
      <c r="B13" s="111">
        <f t="shared" si="0"/>
        <v>-67933.979110191925</v>
      </c>
      <c r="C13" s="107">
        <f t="shared" si="1"/>
        <v>-47890.774627738603</v>
      </c>
      <c r="D13" s="107">
        <f t="shared" si="2"/>
        <v>-20043.204482453319</v>
      </c>
      <c r="E13" s="107">
        <f t="shared" si="3"/>
        <v>-213837.36658684997</v>
      </c>
      <c r="F13" s="107">
        <f>SUM($D$9:D13)</f>
        <v>-125832.52896410968</v>
      </c>
      <c r="G13" s="107">
        <f t="shared" si="4"/>
        <v>286162.63341315003</v>
      </c>
    </row>
    <row r="14" spans="1:12" x14ac:dyDescent="0.25">
      <c r="A14" s="110">
        <v>6</v>
      </c>
      <c r="B14" s="111">
        <f t="shared" si="0"/>
        <v>-67933.979110191925</v>
      </c>
      <c r="C14" s="107">
        <f t="shared" si="1"/>
        <v>-50764.221105402918</v>
      </c>
      <c r="D14" s="107">
        <f t="shared" si="2"/>
        <v>-17169.758004789011</v>
      </c>
      <c r="E14" s="107">
        <f t="shared" si="3"/>
        <v>-264601.58769225283</v>
      </c>
      <c r="F14" s="107">
        <f>SUM($D$9:D14)</f>
        <v>-143002.2869688987</v>
      </c>
      <c r="G14" s="107">
        <f t="shared" si="4"/>
        <v>235398.41230774717</v>
      </c>
    </row>
    <row r="15" spans="1:12" x14ac:dyDescent="0.25">
      <c r="A15" s="110">
        <v>7</v>
      </c>
      <c r="B15" s="111">
        <f t="shared" si="0"/>
        <v>-67933.979110191925</v>
      </c>
      <c r="C15" s="107">
        <f t="shared" si="1"/>
        <v>-53810.074371727096</v>
      </c>
      <c r="D15" s="107">
        <f t="shared" si="2"/>
        <v>-14123.904738464835</v>
      </c>
      <c r="E15" s="107">
        <f t="shared" si="3"/>
        <v>-318411.66206397989</v>
      </c>
      <c r="F15" s="107">
        <f>SUM($D$9:D15)</f>
        <v>-157126.19170736353</v>
      </c>
      <c r="G15" s="107">
        <f t="shared" si="4"/>
        <v>181588.33793602011</v>
      </c>
    </row>
    <row r="16" spans="1:12" x14ac:dyDescent="0.25">
      <c r="A16" s="110">
        <v>8</v>
      </c>
      <c r="B16" s="111">
        <f t="shared" si="0"/>
        <v>-67933.979110191925</v>
      </c>
      <c r="C16" s="107">
        <f t="shared" si="1"/>
        <v>-57038.67883403071</v>
      </c>
      <c r="D16" s="107">
        <f t="shared" si="2"/>
        <v>-10895.300276161208</v>
      </c>
      <c r="E16" s="107">
        <f t="shared" si="3"/>
        <v>-375450.34089801053</v>
      </c>
      <c r="F16" s="107">
        <f>SUM($D$9:D16)</f>
        <v>-168021.49198352473</v>
      </c>
      <c r="G16" s="107">
        <f t="shared" si="4"/>
        <v>124549.65910198947</v>
      </c>
    </row>
    <row r="17" spans="1:7" x14ac:dyDescent="0.25">
      <c r="A17" s="110">
        <v>9</v>
      </c>
      <c r="B17" s="111">
        <f t="shared" si="0"/>
        <v>-67933.979110191925</v>
      </c>
      <c r="C17" s="107">
        <f t="shared" si="1"/>
        <v>-60460.999564072554</v>
      </c>
      <c r="D17" s="107">
        <f t="shared" si="2"/>
        <v>-7472.9795461193671</v>
      </c>
      <c r="E17" s="107">
        <f t="shared" si="3"/>
        <v>-435911.34046208323</v>
      </c>
      <c r="F17" s="107">
        <f>SUM($D$9:D17)</f>
        <v>-175494.4715296441</v>
      </c>
      <c r="G17" s="107">
        <f t="shared" si="4"/>
        <v>64088.65953791677</v>
      </c>
    </row>
    <row r="18" spans="1:7" x14ac:dyDescent="0.25">
      <c r="A18" s="110">
        <v>10</v>
      </c>
      <c r="B18" s="111">
        <f t="shared" si="0"/>
        <v>-67933.979110191925</v>
      </c>
      <c r="C18" s="107">
        <f t="shared" si="1"/>
        <v>-64088.659537916901</v>
      </c>
      <c r="D18" s="107">
        <f t="shared" si="2"/>
        <v>-3845.3195722750138</v>
      </c>
      <c r="E18" s="107">
        <f t="shared" si="3"/>
        <v>-500000.00000000006</v>
      </c>
      <c r="F18" s="107">
        <f>SUM($D$9:D18)</f>
        <v>-179339.79110191911</v>
      </c>
      <c r="G18" s="107">
        <f t="shared" si="4"/>
        <v>0</v>
      </c>
    </row>
    <row r="19" spans="1:7" x14ac:dyDescent="0.25">
      <c r="D19" s="88"/>
    </row>
    <row r="20" spans="1:7" x14ac:dyDescent="0.25">
      <c r="D20" s="88"/>
    </row>
    <row r="21" spans="1:7" x14ac:dyDescent="0.25">
      <c r="D21" s="88"/>
    </row>
    <row r="22" spans="1:7" x14ac:dyDescent="0.25">
      <c r="D22" s="88"/>
    </row>
    <row r="23" spans="1:7" x14ac:dyDescent="0.25">
      <c r="E23" s="107"/>
    </row>
  </sheetData>
  <pageMargins left="0.25" right="0.25" top="1" bottom="1" header="0.5" footer="0.5"/>
  <pageSetup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5F0B-726F-49BC-BFC3-F55C96FE0B57}">
  <sheetPr published="0" codeName="Sheet2"/>
  <dimension ref="A1:R16"/>
  <sheetViews>
    <sheetView workbookViewId="0">
      <selection activeCell="B7" sqref="B7"/>
    </sheetView>
  </sheetViews>
  <sheetFormatPr defaultColWidth="8.875" defaultRowHeight="15.75" x14ac:dyDescent="0.25"/>
  <cols>
    <col min="1" max="1" width="21.125" style="8" bestFit="1" customWidth="1"/>
    <col min="2" max="4" width="8.875" style="8"/>
    <col min="5" max="5" width="10.625" style="8" bestFit="1" customWidth="1"/>
    <col min="6" max="8" width="8.875" style="8"/>
    <col min="9" max="9" width="11.375" style="8" bestFit="1" customWidth="1"/>
    <col min="10" max="12" width="8.875" style="8"/>
    <col min="13" max="13" width="11" style="8" bestFit="1" customWidth="1"/>
    <col min="14" max="16" width="8.875" style="8"/>
    <col min="17" max="17" width="11" style="8" bestFit="1" customWidth="1"/>
    <col min="18" max="16384" width="8.875" style="8"/>
  </cols>
  <sheetData>
    <row r="1" spans="1:18" x14ac:dyDescent="0.25">
      <c r="A1" s="6"/>
      <c r="B1" s="7" t="s">
        <v>22</v>
      </c>
      <c r="C1" s="7" t="s">
        <v>23</v>
      </c>
      <c r="D1" s="7" t="s">
        <v>24</v>
      </c>
      <c r="E1" s="7" t="s">
        <v>25</v>
      </c>
      <c r="F1" s="7" t="s">
        <v>26</v>
      </c>
      <c r="G1" s="7" t="s">
        <v>27</v>
      </c>
      <c r="H1" s="7" t="s">
        <v>28</v>
      </c>
      <c r="I1" s="7" t="s">
        <v>29</v>
      </c>
      <c r="J1" s="7" t="s">
        <v>30</v>
      </c>
      <c r="K1" s="7" t="s">
        <v>31</v>
      </c>
      <c r="L1" s="7" t="s">
        <v>32</v>
      </c>
      <c r="M1" s="7" t="s">
        <v>33</v>
      </c>
      <c r="N1" s="7" t="s">
        <v>34</v>
      </c>
      <c r="O1" s="7" t="s">
        <v>35</v>
      </c>
      <c r="P1" s="7" t="s">
        <v>36</v>
      </c>
      <c r="Q1" s="7" t="s">
        <v>37</v>
      </c>
      <c r="R1" s="7" t="s">
        <v>38</v>
      </c>
    </row>
    <row r="2" spans="1:18" ht="21" customHeight="1" x14ac:dyDescent="0.25">
      <c r="A2" s="9" t="s">
        <v>39</v>
      </c>
      <c r="B2" s="10"/>
      <c r="C2" s="10"/>
      <c r="D2" s="10"/>
      <c r="E2" s="11"/>
      <c r="F2" s="10"/>
      <c r="G2" s="10"/>
      <c r="H2" s="10"/>
      <c r="I2" s="11"/>
      <c r="J2" s="10"/>
      <c r="K2" s="10"/>
      <c r="L2" s="10"/>
      <c r="M2" s="11"/>
      <c r="N2" s="10"/>
      <c r="O2" s="10"/>
      <c r="P2" s="10"/>
      <c r="Q2" s="11"/>
      <c r="R2" s="11"/>
    </row>
    <row r="3" spans="1:18" x14ac:dyDescent="0.25">
      <c r="A3" s="12" t="s">
        <v>40</v>
      </c>
      <c r="B3" s="13">
        <v>23500</v>
      </c>
      <c r="C3" s="13">
        <v>23000</v>
      </c>
      <c r="D3" s="13">
        <v>24000</v>
      </c>
      <c r="E3" s="14">
        <f>SUM(B3:D3)</f>
        <v>70500</v>
      </c>
      <c r="F3" s="13">
        <v>25100</v>
      </c>
      <c r="G3" s="13">
        <v>25000</v>
      </c>
      <c r="H3" s="13">
        <v>25400</v>
      </c>
      <c r="I3" s="14">
        <f>SUM(F3:H3)</f>
        <v>75500</v>
      </c>
      <c r="J3" s="13">
        <v>26000</v>
      </c>
      <c r="K3" s="13">
        <v>24000</v>
      </c>
      <c r="L3" s="13">
        <v>24000</v>
      </c>
      <c r="M3" s="14">
        <f>SUM(J3:L3)</f>
        <v>74000</v>
      </c>
      <c r="N3" s="13">
        <v>26000</v>
      </c>
      <c r="O3" s="13">
        <v>24000</v>
      </c>
      <c r="P3" s="13">
        <v>24000</v>
      </c>
      <c r="Q3" s="14">
        <f>SUM(N3:P3)</f>
        <v>74000</v>
      </c>
      <c r="R3" s="14">
        <f>SUM(Q3,M3,I3,E3)</f>
        <v>294000</v>
      </c>
    </row>
    <row r="4" spans="1:18" x14ac:dyDescent="0.25">
      <c r="A4" s="12" t="s">
        <v>41</v>
      </c>
      <c r="B4" s="13">
        <v>28750</v>
      </c>
      <c r="C4" s="13">
        <v>27800</v>
      </c>
      <c r="D4" s="13">
        <v>29500</v>
      </c>
      <c r="E4" s="14">
        <f>SUM(B4:D4)</f>
        <v>86050</v>
      </c>
      <c r="F4" s="13">
        <v>31000</v>
      </c>
      <c r="G4" s="13">
        <v>30500</v>
      </c>
      <c r="H4" s="13">
        <v>30000</v>
      </c>
      <c r="I4" s="14">
        <f>SUM(F4:H4)</f>
        <v>91500</v>
      </c>
      <c r="J4" s="13">
        <v>31000</v>
      </c>
      <c r="K4" s="13">
        <v>29500</v>
      </c>
      <c r="L4" s="13">
        <v>29500</v>
      </c>
      <c r="M4" s="14">
        <f>SUM(J4:L4)</f>
        <v>90000</v>
      </c>
      <c r="N4" s="13">
        <v>32000</v>
      </c>
      <c r="O4" s="13">
        <v>29500</v>
      </c>
      <c r="P4" s="13">
        <v>29500</v>
      </c>
      <c r="Q4" s="14">
        <f>SUM(N4:P4)</f>
        <v>91000</v>
      </c>
      <c r="R4" s="14">
        <f>SUM(Q4,M4,I4,E4)</f>
        <v>358550</v>
      </c>
    </row>
    <row r="5" spans="1:18" x14ac:dyDescent="0.25">
      <c r="A5" s="12" t="s">
        <v>42</v>
      </c>
      <c r="B5" s="13">
        <v>24400</v>
      </c>
      <c r="C5" s="13">
        <v>24000</v>
      </c>
      <c r="D5" s="13">
        <v>25250</v>
      </c>
      <c r="E5" s="14">
        <f>SUM(B5:D5)</f>
        <v>73650</v>
      </c>
      <c r="F5" s="13">
        <v>26600</v>
      </c>
      <c r="G5" s="13">
        <v>27000</v>
      </c>
      <c r="H5" s="13">
        <v>26750</v>
      </c>
      <c r="I5" s="14">
        <f>SUM(F5:H5)</f>
        <v>80350</v>
      </c>
      <c r="J5" s="13">
        <v>27000</v>
      </c>
      <c r="K5" s="13">
        <v>25250</v>
      </c>
      <c r="L5" s="13">
        <v>25250</v>
      </c>
      <c r="M5" s="14">
        <f>SUM(J5:L5)</f>
        <v>77500</v>
      </c>
      <c r="N5" s="13">
        <v>28000</v>
      </c>
      <c r="O5" s="13">
        <v>25250</v>
      </c>
      <c r="P5" s="13">
        <v>25250</v>
      </c>
      <c r="Q5" s="14">
        <f>SUM(N5:P5)</f>
        <v>78500</v>
      </c>
      <c r="R5" s="14">
        <f>SUM(Q5,M5,I5,E5)</f>
        <v>310000</v>
      </c>
    </row>
    <row r="6" spans="1:18" x14ac:dyDescent="0.25">
      <c r="A6" s="6" t="s">
        <v>43</v>
      </c>
      <c r="B6" s="14">
        <f>SUM(B3:B5)</f>
        <v>76650</v>
      </c>
      <c r="C6" s="14">
        <f>SUM(C3:C5)</f>
        <v>74800</v>
      </c>
      <c r="D6" s="14">
        <f>SUM(D3:D5)</f>
        <v>78750</v>
      </c>
      <c r="E6" s="14">
        <f>SUM(B6:D6)</f>
        <v>230200</v>
      </c>
      <c r="F6" s="14">
        <f>SUM(F3:F5)</f>
        <v>82700</v>
      </c>
      <c r="G6" s="14">
        <f>SUM(G3:G5)</f>
        <v>82500</v>
      </c>
      <c r="H6" s="14">
        <f>SUM(H3:H5)</f>
        <v>82150</v>
      </c>
      <c r="I6" s="14">
        <f>SUM(F6:H6)</f>
        <v>247350</v>
      </c>
      <c r="J6" s="14">
        <f>SUM(J3:J5)</f>
        <v>84000</v>
      </c>
      <c r="K6" s="14">
        <f>SUM(K3:K5)</f>
        <v>78750</v>
      </c>
      <c r="L6" s="14">
        <f>SUM(L3:L5)</f>
        <v>78750</v>
      </c>
      <c r="M6" s="14">
        <f>SUM(J6:L6)</f>
        <v>241500</v>
      </c>
      <c r="N6" s="14">
        <f>SUM(N3:N5)</f>
        <v>86000</v>
      </c>
      <c r="O6" s="14">
        <f>SUM(O3:O5)</f>
        <v>78750</v>
      </c>
      <c r="P6" s="14">
        <f>SUM(P3:P5)</f>
        <v>78750</v>
      </c>
      <c r="Q6" s="14">
        <f>SUM(N6:P6)</f>
        <v>243500</v>
      </c>
      <c r="R6" s="14">
        <f>SUM(Q6,M6,I6,E6)</f>
        <v>962550</v>
      </c>
    </row>
    <row r="7" spans="1:18" ht="21" customHeight="1" x14ac:dyDescent="0.25">
      <c r="A7" s="9" t="s">
        <v>44</v>
      </c>
      <c r="B7" s="10"/>
      <c r="C7" s="10"/>
      <c r="D7" s="10"/>
      <c r="E7" s="11"/>
      <c r="F7" s="10"/>
      <c r="G7" s="10"/>
      <c r="H7" s="10"/>
      <c r="I7" s="11"/>
      <c r="J7" s="10"/>
      <c r="K7" s="10"/>
      <c r="L7" s="10"/>
      <c r="M7" s="11"/>
      <c r="N7" s="10"/>
      <c r="O7" s="10"/>
      <c r="P7" s="10"/>
      <c r="Q7" s="11"/>
      <c r="R7" s="11"/>
    </row>
    <row r="8" spans="1:18" x14ac:dyDescent="0.25">
      <c r="A8" s="12" t="s">
        <v>45</v>
      </c>
      <c r="B8" s="13">
        <f>B6*0.08</f>
        <v>6132</v>
      </c>
      <c r="C8" s="13">
        <f>C6*0.08</f>
        <v>5984</v>
      </c>
      <c r="D8" s="13">
        <f t="shared" ref="D8:K8" si="0">D6*0.08</f>
        <v>6300</v>
      </c>
      <c r="E8" s="14">
        <f t="shared" ref="E8:E16" si="1">SUM(B8:D8)</f>
        <v>18416</v>
      </c>
      <c r="F8" s="13">
        <f t="shared" si="0"/>
        <v>6616</v>
      </c>
      <c r="G8" s="13">
        <f t="shared" si="0"/>
        <v>6600</v>
      </c>
      <c r="H8" s="13">
        <f t="shared" si="0"/>
        <v>6572</v>
      </c>
      <c r="I8" s="14">
        <f t="shared" ref="I8:I16" si="2">SUM(F8:H8)</f>
        <v>19788</v>
      </c>
      <c r="J8" s="13">
        <f t="shared" si="0"/>
        <v>6720</v>
      </c>
      <c r="K8" s="13">
        <f t="shared" si="0"/>
        <v>6300</v>
      </c>
      <c r="L8" s="13">
        <f>L6*0.08</f>
        <v>6300</v>
      </c>
      <c r="M8" s="14">
        <f t="shared" ref="M8:M16" si="3">SUM(J8:L8)</f>
        <v>19320</v>
      </c>
      <c r="N8" s="13">
        <f>N6*0.08</f>
        <v>6880</v>
      </c>
      <c r="O8" s="13">
        <f>O6*0.08</f>
        <v>6300</v>
      </c>
      <c r="P8" s="13">
        <f>P6*0.08</f>
        <v>6300</v>
      </c>
      <c r="Q8" s="14">
        <f t="shared" ref="Q8:Q16" si="4">SUM(N8:P8)</f>
        <v>19480</v>
      </c>
      <c r="R8" s="14">
        <f t="shared" ref="R8:R16" si="5">SUM(Q8,M8,I8,E8)</f>
        <v>77004</v>
      </c>
    </row>
    <row r="9" spans="1:18" x14ac:dyDescent="0.25">
      <c r="A9" s="12" t="s">
        <v>46</v>
      </c>
      <c r="B9" s="13">
        <v>4600</v>
      </c>
      <c r="C9" s="13">
        <v>4200</v>
      </c>
      <c r="D9" s="13">
        <v>5200</v>
      </c>
      <c r="E9" s="14">
        <f t="shared" si="1"/>
        <v>14000</v>
      </c>
      <c r="F9" s="13">
        <v>5000</v>
      </c>
      <c r="G9" s="13">
        <v>5500</v>
      </c>
      <c r="H9" s="13">
        <v>5250</v>
      </c>
      <c r="I9" s="14">
        <f t="shared" si="2"/>
        <v>15750</v>
      </c>
      <c r="J9" s="13">
        <v>5500</v>
      </c>
      <c r="K9" s="13">
        <v>5200</v>
      </c>
      <c r="L9" s="13">
        <v>5200</v>
      </c>
      <c r="M9" s="14">
        <f t="shared" si="3"/>
        <v>15900</v>
      </c>
      <c r="N9" s="13">
        <v>4500</v>
      </c>
      <c r="O9" s="13">
        <v>5200</v>
      </c>
      <c r="P9" s="13">
        <v>5200</v>
      </c>
      <c r="Q9" s="14">
        <f t="shared" si="4"/>
        <v>14900</v>
      </c>
      <c r="R9" s="14">
        <f t="shared" si="5"/>
        <v>60550</v>
      </c>
    </row>
    <row r="10" spans="1:18" x14ac:dyDescent="0.25">
      <c r="A10" s="12" t="s">
        <v>47</v>
      </c>
      <c r="B10" s="13">
        <v>2100</v>
      </c>
      <c r="C10" s="13">
        <v>2100</v>
      </c>
      <c r="D10" s="13">
        <v>2100</v>
      </c>
      <c r="E10" s="14">
        <f t="shared" si="1"/>
        <v>6300</v>
      </c>
      <c r="F10" s="13">
        <v>2100</v>
      </c>
      <c r="G10" s="13">
        <v>2100</v>
      </c>
      <c r="H10" s="13">
        <v>2100</v>
      </c>
      <c r="I10" s="14">
        <f t="shared" si="2"/>
        <v>6300</v>
      </c>
      <c r="J10" s="13">
        <v>2100</v>
      </c>
      <c r="K10" s="13">
        <v>2100</v>
      </c>
      <c r="L10" s="13">
        <v>2100</v>
      </c>
      <c r="M10" s="14">
        <f t="shared" si="3"/>
        <v>6300</v>
      </c>
      <c r="N10" s="13">
        <v>2100</v>
      </c>
      <c r="O10" s="13">
        <v>2100</v>
      </c>
      <c r="P10" s="13">
        <v>2100</v>
      </c>
      <c r="Q10" s="14">
        <f t="shared" si="4"/>
        <v>6300</v>
      </c>
      <c r="R10" s="14">
        <f t="shared" si="5"/>
        <v>25200</v>
      </c>
    </row>
    <row r="11" spans="1:18" x14ac:dyDescent="0.25">
      <c r="A11" s="12" t="s">
        <v>48</v>
      </c>
      <c r="B11" s="13">
        <v>1300</v>
      </c>
      <c r="C11" s="13">
        <v>1200</v>
      </c>
      <c r="D11" s="13">
        <v>1400</v>
      </c>
      <c r="E11" s="14">
        <f t="shared" si="1"/>
        <v>3900</v>
      </c>
      <c r="F11" s="13">
        <v>1300</v>
      </c>
      <c r="G11" s="13">
        <v>1250</v>
      </c>
      <c r="H11" s="13">
        <v>1400</v>
      </c>
      <c r="I11" s="14">
        <f t="shared" si="2"/>
        <v>3950</v>
      </c>
      <c r="J11" s="13">
        <v>1300</v>
      </c>
      <c r="K11" s="13">
        <v>1400</v>
      </c>
      <c r="L11" s="13">
        <v>1400</v>
      </c>
      <c r="M11" s="14">
        <f t="shared" si="3"/>
        <v>4100</v>
      </c>
      <c r="N11" s="13">
        <v>1250</v>
      </c>
      <c r="O11" s="13">
        <v>1350</v>
      </c>
      <c r="P11" s="13">
        <v>1400</v>
      </c>
      <c r="Q11" s="14">
        <f t="shared" si="4"/>
        <v>4000</v>
      </c>
      <c r="R11" s="14">
        <f t="shared" si="5"/>
        <v>15950</v>
      </c>
    </row>
    <row r="12" spans="1:18" x14ac:dyDescent="0.25">
      <c r="A12" s="12" t="s">
        <v>49</v>
      </c>
      <c r="B12" s="13">
        <v>16000</v>
      </c>
      <c r="C12" s="13">
        <v>16000</v>
      </c>
      <c r="D12" s="13">
        <v>16500</v>
      </c>
      <c r="E12" s="14">
        <f t="shared" si="1"/>
        <v>48500</v>
      </c>
      <c r="F12" s="13">
        <v>16500</v>
      </c>
      <c r="G12" s="13">
        <v>16500</v>
      </c>
      <c r="H12" s="13">
        <v>17000</v>
      </c>
      <c r="I12" s="14">
        <f t="shared" si="2"/>
        <v>50000</v>
      </c>
      <c r="J12" s="13">
        <v>17000</v>
      </c>
      <c r="K12" s="13">
        <v>17000</v>
      </c>
      <c r="L12" s="13">
        <v>17000</v>
      </c>
      <c r="M12" s="14">
        <f t="shared" si="3"/>
        <v>51000</v>
      </c>
      <c r="N12" s="13">
        <v>17000</v>
      </c>
      <c r="O12" s="13">
        <v>17500</v>
      </c>
      <c r="P12" s="13">
        <v>17500</v>
      </c>
      <c r="Q12" s="14">
        <f t="shared" si="4"/>
        <v>52000</v>
      </c>
      <c r="R12" s="14">
        <f t="shared" si="5"/>
        <v>201500</v>
      </c>
    </row>
    <row r="13" spans="1:18" x14ac:dyDescent="0.25">
      <c r="A13" s="12" t="s">
        <v>50</v>
      </c>
      <c r="B13" s="13">
        <v>14250</v>
      </c>
      <c r="C13" s="13">
        <v>13750</v>
      </c>
      <c r="D13" s="13">
        <v>14500</v>
      </c>
      <c r="E13" s="14">
        <f t="shared" si="1"/>
        <v>42500</v>
      </c>
      <c r="F13" s="13">
        <v>15000</v>
      </c>
      <c r="G13" s="13">
        <v>14500</v>
      </c>
      <c r="H13" s="13">
        <v>14750</v>
      </c>
      <c r="I13" s="14">
        <f t="shared" si="2"/>
        <v>44250</v>
      </c>
      <c r="J13" s="13">
        <v>15000</v>
      </c>
      <c r="K13" s="13">
        <v>14500</v>
      </c>
      <c r="L13" s="13">
        <v>14500</v>
      </c>
      <c r="M13" s="14">
        <f t="shared" si="3"/>
        <v>44000</v>
      </c>
      <c r="N13" s="13">
        <v>15750</v>
      </c>
      <c r="O13" s="13">
        <v>15250</v>
      </c>
      <c r="P13" s="13">
        <v>14500</v>
      </c>
      <c r="Q13" s="14">
        <f t="shared" si="4"/>
        <v>45500</v>
      </c>
      <c r="R13" s="14">
        <f t="shared" si="5"/>
        <v>176250</v>
      </c>
    </row>
    <row r="14" spans="1:18" x14ac:dyDescent="0.25">
      <c r="A14" s="12" t="s">
        <v>51</v>
      </c>
      <c r="B14" s="13">
        <v>500</v>
      </c>
      <c r="C14" s="13">
        <v>600</v>
      </c>
      <c r="D14" s="13">
        <v>600</v>
      </c>
      <c r="E14" s="14">
        <f t="shared" si="1"/>
        <v>1700</v>
      </c>
      <c r="F14" s="13">
        <v>550</v>
      </c>
      <c r="G14" s="13">
        <v>600</v>
      </c>
      <c r="H14" s="13">
        <v>650</v>
      </c>
      <c r="I14" s="14">
        <f t="shared" si="2"/>
        <v>1800</v>
      </c>
      <c r="J14" s="13">
        <v>650</v>
      </c>
      <c r="K14" s="13">
        <v>600</v>
      </c>
      <c r="L14" s="13">
        <v>600</v>
      </c>
      <c r="M14" s="14">
        <f t="shared" si="3"/>
        <v>1850</v>
      </c>
      <c r="N14" s="13">
        <v>650</v>
      </c>
      <c r="O14" s="13">
        <v>600</v>
      </c>
      <c r="P14" s="13">
        <v>600</v>
      </c>
      <c r="Q14" s="14">
        <f t="shared" si="4"/>
        <v>1850</v>
      </c>
      <c r="R14" s="14">
        <f t="shared" si="5"/>
        <v>7200</v>
      </c>
    </row>
    <row r="15" spans="1:18" x14ac:dyDescent="0.25">
      <c r="A15" s="6" t="s">
        <v>52</v>
      </c>
      <c r="B15" s="14">
        <f>SUM(B8:B14)</f>
        <v>44882</v>
      </c>
      <c r="C15" s="14">
        <f>SUM(C8:C14)</f>
        <v>43834</v>
      </c>
      <c r="D15" s="14">
        <f>SUM(D8:D14)</f>
        <v>46600</v>
      </c>
      <c r="E15" s="14">
        <f t="shared" si="1"/>
        <v>135316</v>
      </c>
      <c r="F15" s="14">
        <f>SUM(F8:F14)</f>
        <v>47066</v>
      </c>
      <c r="G15" s="14">
        <f>SUM(G8:G14)</f>
        <v>47050</v>
      </c>
      <c r="H15" s="14">
        <f>SUM(H8:H14)</f>
        <v>47722</v>
      </c>
      <c r="I15" s="14">
        <f t="shared" si="2"/>
        <v>141838</v>
      </c>
      <c r="J15" s="14">
        <f>SUM(J8:J14)</f>
        <v>48270</v>
      </c>
      <c r="K15" s="14">
        <f>SUM(K8:K14)</f>
        <v>47100</v>
      </c>
      <c r="L15" s="14">
        <f>SUM(L8:L14)</f>
        <v>47100</v>
      </c>
      <c r="M15" s="14">
        <f t="shared" si="3"/>
        <v>142470</v>
      </c>
      <c r="N15" s="14">
        <f>SUM(N8:N14)</f>
        <v>48130</v>
      </c>
      <c r="O15" s="14">
        <f>SUM(O8:O14)</f>
        <v>48300</v>
      </c>
      <c r="P15" s="14">
        <f>SUM(P8:P14)</f>
        <v>47600</v>
      </c>
      <c r="Q15" s="14">
        <f t="shared" si="4"/>
        <v>144030</v>
      </c>
      <c r="R15" s="14">
        <f t="shared" si="5"/>
        <v>563654</v>
      </c>
    </row>
    <row r="16" spans="1:18" x14ac:dyDescent="0.25">
      <c r="A16" s="6" t="s">
        <v>53</v>
      </c>
      <c r="B16" s="14">
        <f>B6-B15</f>
        <v>31768</v>
      </c>
      <c r="C16" s="14">
        <f>C6-C15</f>
        <v>30966</v>
      </c>
      <c r="D16" s="14">
        <f t="shared" ref="D16:J16" si="6">D6-D15</f>
        <v>32150</v>
      </c>
      <c r="E16" s="14">
        <f t="shared" si="1"/>
        <v>94884</v>
      </c>
      <c r="F16" s="14">
        <f t="shared" si="6"/>
        <v>35634</v>
      </c>
      <c r="G16" s="14">
        <f t="shared" si="6"/>
        <v>35450</v>
      </c>
      <c r="H16" s="14">
        <f t="shared" si="6"/>
        <v>34428</v>
      </c>
      <c r="I16" s="14">
        <f t="shared" si="2"/>
        <v>105512</v>
      </c>
      <c r="J16" s="14">
        <f t="shared" si="6"/>
        <v>35730</v>
      </c>
      <c r="K16" s="14">
        <f>K6-K15</f>
        <v>31650</v>
      </c>
      <c r="L16" s="14">
        <f>L6-L15</f>
        <v>31650</v>
      </c>
      <c r="M16" s="14">
        <f t="shared" si="3"/>
        <v>99030</v>
      </c>
      <c r="N16" s="14">
        <f>N6-N15</f>
        <v>37870</v>
      </c>
      <c r="O16" s="14">
        <f>O6-O15</f>
        <v>30450</v>
      </c>
      <c r="P16" s="14">
        <f>P6-P15</f>
        <v>31150</v>
      </c>
      <c r="Q16" s="14">
        <f t="shared" si="4"/>
        <v>99470</v>
      </c>
      <c r="R16" s="14">
        <f t="shared" si="5"/>
        <v>398896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8B57F-8EC1-4A8C-9A91-4ED39FB979D7}">
  <sheetPr published="0" codeName="Sheet3"/>
  <dimension ref="A1"/>
  <sheetViews>
    <sheetView workbookViewId="0">
      <selection activeCell="B7" sqref="B7"/>
    </sheetView>
  </sheetViews>
  <sheetFormatPr defaultColWidth="11" defaultRowHeight="15.75" x14ac:dyDescent="0.25"/>
  <cols>
    <col min="1" max="16384" width="11" style="15"/>
  </cols>
  <sheetData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C3C13-B216-4C1E-8FA8-3E529C1C5B41}">
  <sheetPr published="0" codeName="Sheet4"/>
  <dimension ref="A1"/>
  <sheetViews>
    <sheetView workbookViewId="0">
      <selection activeCell="B7" sqref="B7"/>
    </sheetView>
  </sheetViews>
  <sheetFormatPr defaultColWidth="11" defaultRowHeight="15.75" x14ac:dyDescent="0.25"/>
  <cols>
    <col min="1" max="16384" width="11" style="15"/>
  </cols>
  <sheetData/>
  <pageMargins left="0.75" right="0.75" top="1" bottom="1" header="0.5" footer="0.5"/>
  <pageSetup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46E80-A044-4882-91AE-D51410E5F938}">
  <sheetPr published="0" codeName="Sheet5"/>
  <dimension ref="A1:R16"/>
  <sheetViews>
    <sheetView workbookViewId="0">
      <selection activeCell="B7" sqref="B7"/>
    </sheetView>
  </sheetViews>
  <sheetFormatPr defaultColWidth="11" defaultRowHeight="15.75" x14ac:dyDescent="0.25"/>
  <cols>
    <col min="1" max="1" width="15.625" style="8" bestFit="1" customWidth="1"/>
    <col min="2" max="16384" width="11" style="8"/>
  </cols>
  <sheetData>
    <row r="1" spans="1:18" x14ac:dyDescent="0.25">
      <c r="A1" s="6"/>
      <c r="B1" s="7" t="s">
        <v>22</v>
      </c>
      <c r="C1" s="7" t="s">
        <v>23</v>
      </c>
      <c r="D1" s="7" t="s">
        <v>24</v>
      </c>
      <c r="E1" s="7" t="s">
        <v>25</v>
      </c>
      <c r="F1" s="7" t="s">
        <v>26</v>
      </c>
      <c r="G1" s="7" t="s">
        <v>27</v>
      </c>
      <c r="H1" s="7" t="s">
        <v>28</v>
      </c>
      <c r="I1" s="7" t="s">
        <v>29</v>
      </c>
      <c r="J1" s="7" t="s">
        <v>30</v>
      </c>
      <c r="K1" s="7" t="s">
        <v>31</v>
      </c>
      <c r="L1" s="7" t="s">
        <v>32</v>
      </c>
      <c r="M1" s="7" t="s">
        <v>33</v>
      </c>
      <c r="N1" s="7" t="s">
        <v>34</v>
      </c>
      <c r="O1" s="7" t="s">
        <v>35</v>
      </c>
      <c r="P1" s="7" t="s">
        <v>36</v>
      </c>
      <c r="Q1" s="7" t="s">
        <v>37</v>
      </c>
      <c r="R1" s="7" t="s">
        <v>38</v>
      </c>
    </row>
    <row r="2" spans="1:18" ht="21" customHeight="1" x14ac:dyDescent="0.25">
      <c r="A2" s="9" t="s">
        <v>39</v>
      </c>
      <c r="B2" s="10"/>
      <c r="C2" s="10"/>
      <c r="D2" s="10"/>
      <c r="E2" s="11"/>
      <c r="F2" s="10"/>
      <c r="G2" s="10"/>
      <c r="H2" s="10"/>
      <c r="I2" s="11"/>
      <c r="J2" s="10"/>
      <c r="K2" s="10"/>
      <c r="L2" s="10"/>
      <c r="M2" s="11"/>
      <c r="N2" s="10"/>
      <c r="O2" s="10"/>
      <c r="P2" s="10"/>
      <c r="Q2" s="11"/>
      <c r="R2" s="11"/>
    </row>
    <row r="3" spans="1:18" x14ac:dyDescent="0.25">
      <c r="A3" s="12" t="s">
        <v>40</v>
      </c>
      <c r="B3" s="13">
        <v>21620</v>
      </c>
      <c r="C3" s="13">
        <v>21160</v>
      </c>
      <c r="D3" s="13">
        <v>22080</v>
      </c>
      <c r="E3" s="14">
        <v>64860</v>
      </c>
      <c r="F3" s="13">
        <v>23092</v>
      </c>
      <c r="G3" s="13">
        <v>23000</v>
      </c>
      <c r="H3" s="13">
        <v>23368</v>
      </c>
      <c r="I3" s="14">
        <v>69460</v>
      </c>
      <c r="J3" s="13">
        <v>23920</v>
      </c>
      <c r="K3" s="13">
        <v>22080</v>
      </c>
      <c r="L3" s="13">
        <v>22080</v>
      </c>
      <c r="M3" s="14">
        <v>68080</v>
      </c>
      <c r="N3" s="13">
        <v>23920</v>
      </c>
      <c r="O3" s="13">
        <v>22080</v>
      </c>
      <c r="P3" s="13">
        <v>22080</v>
      </c>
      <c r="Q3" s="14">
        <v>68080</v>
      </c>
      <c r="R3" s="14">
        <v>270480</v>
      </c>
    </row>
    <row r="4" spans="1:18" x14ac:dyDescent="0.25">
      <c r="A4" s="12" t="s">
        <v>41</v>
      </c>
      <c r="B4" s="13">
        <v>26450</v>
      </c>
      <c r="C4" s="13">
        <v>25576</v>
      </c>
      <c r="D4" s="13">
        <v>27140</v>
      </c>
      <c r="E4" s="14">
        <v>79166</v>
      </c>
      <c r="F4" s="13">
        <v>28520</v>
      </c>
      <c r="G4" s="13">
        <v>28060</v>
      </c>
      <c r="H4" s="13">
        <v>27600</v>
      </c>
      <c r="I4" s="14">
        <v>84180</v>
      </c>
      <c r="J4" s="13">
        <v>28520</v>
      </c>
      <c r="K4" s="13">
        <v>27140</v>
      </c>
      <c r="L4" s="13">
        <v>27140</v>
      </c>
      <c r="M4" s="14">
        <v>82800</v>
      </c>
      <c r="N4" s="13">
        <v>29440</v>
      </c>
      <c r="O4" s="13">
        <v>27140</v>
      </c>
      <c r="P4" s="13">
        <v>27140</v>
      </c>
      <c r="Q4" s="14">
        <v>83720</v>
      </c>
      <c r="R4" s="14">
        <v>329866</v>
      </c>
    </row>
    <row r="5" spans="1:18" x14ac:dyDescent="0.25">
      <c r="A5" s="12" t="s">
        <v>42</v>
      </c>
      <c r="B5" s="13">
        <v>22448</v>
      </c>
      <c r="C5" s="13">
        <v>22080</v>
      </c>
      <c r="D5" s="13">
        <v>23230</v>
      </c>
      <c r="E5" s="14">
        <v>67758</v>
      </c>
      <c r="F5" s="13">
        <v>24472</v>
      </c>
      <c r="G5" s="13">
        <v>24840</v>
      </c>
      <c r="H5" s="13">
        <v>24610</v>
      </c>
      <c r="I5" s="14">
        <v>73922</v>
      </c>
      <c r="J5" s="13">
        <v>24840</v>
      </c>
      <c r="K5" s="13">
        <v>23230</v>
      </c>
      <c r="L5" s="13">
        <v>23230</v>
      </c>
      <c r="M5" s="14">
        <v>71300</v>
      </c>
      <c r="N5" s="13">
        <v>25760</v>
      </c>
      <c r="O5" s="13">
        <v>23230</v>
      </c>
      <c r="P5" s="13">
        <v>23230</v>
      </c>
      <c r="Q5" s="14">
        <v>72220</v>
      </c>
      <c r="R5" s="14">
        <v>285200</v>
      </c>
    </row>
    <row r="6" spans="1:18" x14ac:dyDescent="0.25">
      <c r="A6" s="6" t="s">
        <v>43</v>
      </c>
      <c r="B6" s="14">
        <f>SUM(B3:B5)</f>
        <v>70518</v>
      </c>
      <c r="C6" s="14">
        <f>SUM(C3:C5)</f>
        <v>68816</v>
      </c>
      <c r="D6" s="14">
        <f>SUM(D3:D5)</f>
        <v>72450</v>
      </c>
      <c r="E6" s="14">
        <f>SUM(B6:D6)</f>
        <v>211784</v>
      </c>
      <c r="F6" s="14">
        <f>SUM(F3:F5)</f>
        <v>76084</v>
      </c>
      <c r="G6" s="14">
        <f>SUM(G3:G5)</f>
        <v>75900</v>
      </c>
      <c r="H6" s="14">
        <f>SUM(H3:H5)</f>
        <v>75578</v>
      </c>
      <c r="I6" s="14">
        <f>SUM(F6:H6)</f>
        <v>227562</v>
      </c>
      <c r="J6" s="14">
        <f>SUM(J3:J5)</f>
        <v>77280</v>
      </c>
      <c r="K6" s="14">
        <f>SUM(K3:K5)</f>
        <v>72450</v>
      </c>
      <c r="L6" s="14">
        <f>SUM(L3:L5)</f>
        <v>72450</v>
      </c>
      <c r="M6" s="14">
        <f>SUM(J6:L6)</f>
        <v>222180</v>
      </c>
      <c r="N6" s="14">
        <f>SUM(N3:N5)</f>
        <v>79120</v>
      </c>
      <c r="O6" s="14">
        <f>SUM(O3:O5)</f>
        <v>72450</v>
      </c>
      <c r="P6" s="14">
        <f>SUM(P3:P5)</f>
        <v>72450</v>
      </c>
      <c r="Q6" s="14">
        <f>SUM(N6:P6)</f>
        <v>224020</v>
      </c>
      <c r="R6" s="14">
        <f>SUM(Q6,M6,I6,E6)</f>
        <v>885546</v>
      </c>
    </row>
    <row r="7" spans="1:18" ht="21" customHeight="1" x14ac:dyDescent="0.25">
      <c r="A7" s="9" t="s">
        <v>44</v>
      </c>
      <c r="B7" s="10"/>
      <c r="C7" s="10"/>
      <c r="D7" s="10"/>
      <c r="E7" s="11"/>
      <c r="F7" s="10"/>
      <c r="G7" s="10"/>
      <c r="H7" s="10"/>
      <c r="I7" s="11"/>
      <c r="J7" s="10"/>
      <c r="K7" s="10"/>
      <c r="L7" s="10"/>
      <c r="M7" s="11"/>
      <c r="N7" s="10"/>
      <c r="O7" s="10"/>
      <c r="P7" s="10"/>
      <c r="Q7" s="11"/>
      <c r="R7" s="11"/>
    </row>
    <row r="8" spans="1:18" x14ac:dyDescent="0.25">
      <c r="A8" s="12" t="s">
        <v>45</v>
      </c>
      <c r="B8" s="13">
        <v>5923.5120000000006</v>
      </c>
      <c r="C8" s="13">
        <v>5780.5439999999999</v>
      </c>
      <c r="D8" s="13">
        <v>6085.8</v>
      </c>
      <c r="E8" s="14">
        <v>17789.856000000003</v>
      </c>
      <c r="F8" s="13">
        <v>6391.0560000000005</v>
      </c>
      <c r="G8" s="13">
        <v>6375.6</v>
      </c>
      <c r="H8" s="13">
        <v>6348.5519999999997</v>
      </c>
      <c r="I8" s="14">
        <v>19115.207999999999</v>
      </c>
      <c r="J8" s="13">
        <v>6491.52</v>
      </c>
      <c r="K8" s="13">
        <v>6085.8</v>
      </c>
      <c r="L8" s="13">
        <v>6085.8</v>
      </c>
      <c r="M8" s="14">
        <v>18663.120000000003</v>
      </c>
      <c r="N8" s="13">
        <v>6646.0800000000008</v>
      </c>
      <c r="O8" s="13">
        <v>6085.8</v>
      </c>
      <c r="P8" s="13">
        <v>6085.8</v>
      </c>
      <c r="Q8" s="14">
        <v>18817.68</v>
      </c>
      <c r="R8" s="14">
        <v>74385.864000000001</v>
      </c>
    </row>
    <row r="9" spans="1:18" x14ac:dyDescent="0.25">
      <c r="A9" s="12" t="s">
        <v>46</v>
      </c>
      <c r="B9" s="13">
        <v>4830</v>
      </c>
      <c r="C9" s="13">
        <v>4410</v>
      </c>
      <c r="D9" s="13">
        <v>5460</v>
      </c>
      <c r="E9" s="14">
        <v>14700</v>
      </c>
      <c r="F9" s="13">
        <v>5250</v>
      </c>
      <c r="G9" s="13">
        <v>5775</v>
      </c>
      <c r="H9" s="13">
        <v>5512.5</v>
      </c>
      <c r="I9" s="14">
        <v>16537.5</v>
      </c>
      <c r="J9" s="13">
        <v>5775</v>
      </c>
      <c r="K9" s="13">
        <v>5460</v>
      </c>
      <c r="L9" s="13">
        <v>5460</v>
      </c>
      <c r="M9" s="14">
        <v>16695</v>
      </c>
      <c r="N9" s="13">
        <v>4725</v>
      </c>
      <c r="O9" s="13">
        <v>5460</v>
      </c>
      <c r="P9" s="13">
        <v>5460</v>
      </c>
      <c r="Q9" s="14">
        <v>15645</v>
      </c>
      <c r="R9" s="14">
        <v>63577.5</v>
      </c>
    </row>
    <row r="10" spans="1:18" x14ac:dyDescent="0.25">
      <c r="A10" s="12" t="s">
        <v>47</v>
      </c>
      <c r="B10" s="13">
        <v>2205</v>
      </c>
      <c r="C10" s="13">
        <v>2205</v>
      </c>
      <c r="D10" s="13">
        <v>2205</v>
      </c>
      <c r="E10" s="14">
        <v>6615</v>
      </c>
      <c r="F10" s="13">
        <v>2205</v>
      </c>
      <c r="G10" s="13">
        <v>2205</v>
      </c>
      <c r="H10" s="13">
        <v>2205</v>
      </c>
      <c r="I10" s="14">
        <v>6615</v>
      </c>
      <c r="J10" s="13">
        <v>2205</v>
      </c>
      <c r="K10" s="13">
        <v>2205</v>
      </c>
      <c r="L10" s="13">
        <v>2205</v>
      </c>
      <c r="M10" s="14">
        <v>6615</v>
      </c>
      <c r="N10" s="13">
        <v>2205</v>
      </c>
      <c r="O10" s="13">
        <v>2205</v>
      </c>
      <c r="P10" s="13">
        <v>2205</v>
      </c>
      <c r="Q10" s="14">
        <v>6615</v>
      </c>
      <c r="R10" s="14">
        <v>26460</v>
      </c>
    </row>
    <row r="11" spans="1:18" x14ac:dyDescent="0.25">
      <c r="A11" s="12" t="s">
        <v>48</v>
      </c>
      <c r="B11" s="13">
        <v>1365</v>
      </c>
      <c r="C11" s="13">
        <v>1260</v>
      </c>
      <c r="D11" s="13">
        <v>1470</v>
      </c>
      <c r="E11" s="14">
        <v>4095</v>
      </c>
      <c r="F11" s="13">
        <v>1365</v>
      </c>
      <c r="G11" s="13">
        <v>1312.5</v>
      </c>
      <c r="H11" s="13">
        <v>1470</v>
      </c>
      <c r="I11" s="14">
        <v>4147.5</v>
      </c>
      <c r="J11" s="13">
        <v>1365</v>
      </c>
      <c r="K11" s="13">
        <v>1470</v>
      </c>
      <c r="L11" s="13">
        <v>1470</v>
      </c>
      <c r="M11" s="14">
        <v>4305</v>
      </c>
      <c r="N11" s="13">
        <v>1312.5</v>
      </c>
      <c r="O11" s="13">
        <v>1417.5</v>
      </c>
      <c r="P11" s="13">
        <v>1470</v>
      </c>
      <c r="Q11" s="14">
        <v>4200</v>
      </c>
      <c r="R11" s="14">
        <v>16747.5</v>
      </c>
    </row>
    <row r="12" spans="1:18" x14ac:dyDescent="0.25">
      <c r="A12" s="12" t="s">
        <v>49</v>
      </c>
      <c r="B12" s="13">
        <v>16800</v>
      </c>
      <c r="C12" s="13">
        <v>16800</v>
      </c>
      <c r="D12" s="13">
        <v>17325</v>
      </c>
      <c r="E12" s="14">
        <v>50925</v>
      </c>
      <c r="F12" s="13">
        <v>17325</v>
      </c>
      <c r="G12" s="13">
        <v>17325</v>
      </c>
      <c r="H12" s="13">
        <v>17850</v>
      </c>
      <c r="I12" s="14">
        <v>52500</v>
      </c>
      <c r="J12" s="13">
        <v>17850</v>
      </c>
      <c r="K12" s="13">
        <v>17850</v>
      </c>
      <c r="L12" s="13">
        <v>17850</v>
      </c>
      <c r="M12" s="14">
        <v>53550</v>
      </c>
      <c r="N12" s="13">
        <v>17850</v>
      </c>
      <c r="O12" s="13">
        <v>18375</v>
      </c>
      <c r="P12" s="13">
        <v>18375</v>
      </c>
      <c r="Q12" s="14">
        <v>54600</v>
      </c>
      <c r="R12" s="14">
        <v>211575</v>
      </c>
    </row>
    <row r="13" spans="1:18" x14ac:dyDescent="0.25">
      <c r="A13" s="12" t="s">
        <v>50</v>
      </c>
      <c r="B13" s="13">
        <v>14962.5</v>
      </c>
      <c r="C13" s="13">
        <v>14437.5</v>
      </c>
      <c r="D13" s="13">
        <v>15225</v>
      </c>
      <c r="E13" s="14">
        <v>44625</v>
      </c>
      <c r="F13" s="13">
        <v>15750</v>
      </c>
      <c r="G13" s="13">
        <v>15225</v>
      </c>
      <c r="H13" s="13">
        <v>15487.5</v>
      </c>
      <c r="I13" s="14">
        <v>46462.5</v>
      </c>
      <c r="J13" s="13">
        <v>15750</v>
      </c>
      <c r="K13" s="13">
        <v>15225</v>
      </c>
      <c r="L13" s="13">
        <v>15225</v>
      </c>
      <c r="M13" s="14">
        <v>46200</v>
      </c>
      <c r="N13" s="13">
        <v>16537.5</v>
      </c>
      <c r="O13" s="13">
        <v>16012.5</v>
      </c>
      <c r="P13" s="13">
        <v>15225</v>
      </c>
      <c r="Q13" s="14">
        <v>47775</v>
      </c>
      <c r="R13" s="14">
        <v>185062.5</v>
      </c>
    </row>
    <row r="14" spans="1:18" x14ac:dyDescent="0.25">
      <c r="A14" s="12" t="s">
        <v>51</v>
      </c>
      <c r="B14" s="13">
        <v>525</v>
      </c>
      <c r="C14" s="13">
        <v>630</v>
      </c>
      <c r="D14" s="13">
        <v>630</v>
      </c>
      <c r="E14" s="14">
        <v>1785</v>
      </c>
      <c r="F14" s="13">
        <v>577.5</v>
      </c>
      <c r="G14" s="13">
        <v>630</v>
      </c>
      <c r="H14" s="13">
        <v>682.5</v>
      </c>
      <c r="I14" s="14">
        <v>1890</v>
      </c>
      <c r="J14" s="13">
        <v>682.5</v>
      </c>
      <c r="K14" s="13">
        <v>630</v>
      </c>
      <c r="L14" s="13">
        <v>630</v>
      </c>
      <c r="M14" s="14">
        <v>1942.5</v>
      </c>
      <c r="N14" s="13">
        <v>682.5</v>
      </c>
      <c r="O14" s="13">
        <v>630</v>
      </c>
      <c r="P14" s="13">
        <v>630</v>
      </c>
      <c r="Q14" s="14">
        <v>1942.5</v>
      </c>
      <c r="R14" s="14">
        <v>7560</v>
      </c>
    </row>
    <row r="15" spans="1:18" x14ac:dyDescent="0.25">
      <c r="A15" s="6" t="s">
        <v>52</v>
      </c>
      <c r="B15" s="14">
        <f>SUM(B8:B14)</f>
        <v>46611.012000000002</v>
      </c>
      <c r="C15" s="14">
        <f>SUM(C8:C14)</f>
        <v>45523.044000000002</v>
      </c>
      <c r="D15" s="14">
        <f>SUM(D8:D14)</f>
        <v>48400.800000000003</v>
      </c>
      <c r="E15" s="14">
        <f t="shared" ref="E15:E16" si="0">SUM(B15:D15)</f>
        <v>140534.85600000003</v>
      </c>
      <c r="F15" s="14">
        <f>SUM(F8:F14)</f>
        <v>48863.555999999997</v>
      </c>
      <c r="G15" s="14">
        <f>SUM(G8:G14)</f>
        <v>48848.1</v>
      </c>
      <c r="H15" s="14">
        <f>SUM(H8:H14)</f>
        <v>49556.051999999996</v>
      </c>
      <c r="I15" s="14">
        <f t="shared" ref="I15:I16" si="1">SUM(F15:H15)</f>
        <v>147267.70799999998</v>
      </c>
      <c r="J15" s="14">
        <f>SUM(J8:J14)</f>
        <v>50119.020000000004</v>
      </c>
      <c r="K15" s="14">
        <f>SUM(K8:K14)</f>
        <v>48925.8</v>
      </c>
      <c r="L15" s="14">
        <f>SUM(L8:L14)</f>
        <v>48925.8</v>
      </c>
      <c r="M15" s="14">
        <f t="shared" ref="M15:M16" si="2">SUM(J15:L15)</f>
        <v>147970.62</v>
      </c>
      <c r="N15" s="14">
        <f>SUM(N8:N14)</f>
        <v>49958.58</v>
      </c>
      <c r="O15" s="14">
        <f>SUM(O8:O14)</f>
        <v>50185.8</v>
      </c>
      <c r="P15" s="14">
        <f>SUM(P8:P14)</f>
        <v>49450.8</v>
      </c>
      <c r="Q15" s="14">
        <f t="shared" ref="Q15:Q16" si="3">SUM(N15:P15)</f>
        <v>149595.18</v>
      </c>
      <c r="R15" s="14">
        <f t="shared" ref="R15:R16" si="4">SUM(Q15,M15,I15,E15)</f>
        <v>585368.36400000006</v>
      </c>
    </row>
    <row r="16" spans="1:18" x14ac:dyDescent="0.25">
      <c r="A16" s="6" t="s">
        <v>53</v>
      </c>
      <c r="B16" s="14">
        <f>B6-B15</f>
        <v>23906.987999999998</v>
      </c>
      <c r="C16" s="14">
        <f>C6-C15</f>
        <v>23292.955999999998</v>
      </c>
      <c r="D16" s="14">
        <f t="shared" ref="D16:J16" si="5">D6-D15</f>
        <v>24049.199999999997</v>
      </c>
      <c r="E16" s="14">
        <f t="shared" si="0"/>
        <v>71249.144</v>
      </c>
      <c r="F16" s="14">
        <f t="shared" si="5"/>
        <v>27220.444000000003</v>
      </c>
      <c r="G16" s="14">
        <f t="shared" si="5"/>
        <v>27051.9</v>
      </c>
      <c r="H16" s="14">
        <f t="shared" si="5"/>
        <v>26021.948000000004</v>
      </c>
      <c r="I16" s="14">
        <f t="shared" si="1"/>
        <v>80294.292000000016</v>
      </c>
      <c r="J16" s="14">
        <f t="shared" si="5"/>
        <v>27160.979999999996</v>
      </c>
      <c r="K16" s="14">
        <f>K6-K15</f>
        <v>23524.199999999997</v>
      </c>
      <c r="L16" s="14">
        <f>L6-L15</f>
        <v>23524.199999999997</v>
      </c>
      <c r="M16" s="14">
        <f t="shared" si="2"/>
        <v>74209.37999999999</v>
      </c>
      <c r="N16" s="14">
        <f>N6-N15</f>
        <v>29161.42</v>
      </c>
      <c r="O16" s="14">
        <f>O6-O15</f>
        <v>22264.199999999997</v>
      </c>
      <c r="P16" s="14">
        <f>P6-P15</f>
        <v>22999.199999999997</v>
      </c>
      <c r="Q16" s="14">
        <f t="shared" si="3"/>
        <v>74424.819999999992</v>
      </c>
      <c r="R16" s="14">
        <f t="shared" si="4"/>
        <v>300177.636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47E26-A1E3-467D-A094-F8BD68B46FF6}">
  <sheetPr published="0" codeName="Sheet7"/>
  <dimension ref="A1:D13"/>
  <sheetViews>
    <sheetView workbookViewId="0">
      <selection activeCell="C11" sqref="C11"/>
    </sheetView>
  </sheetViews>
  <sheetFormatPr defaultColWidth="11" defaultRowHeight="18.75" x14ac:dyDescent="0.3"/>
  <cols>
    <col min="1" max="1" width="18" style="27" bestFit="1" customWidth="1"/>
    <col min="2" max="16384" width="11" style="27"/>
  </cols>
  <sheetData>
    <row r="1" spans="1:4" ht="21" x14ac:dyDescent="0.35">
      <c r="B1" s="28" t="s">
        <v>63</v>
      </c>
      <c r="C1" s="28" t="s">
        <v>64</v>
      </c>
      <c r="D1" s="28" t="s">
        <v>65</v>
      </c>
    </row>
    <row r="2" spans="1:4" ht="20.25" thickBot="1" x14ac:dyDescent="0.35">
      <c r="A2" s="29" t="s">
        <v>39</v>
      </c>
      <c r="B2" s="29"/>
      <c r="C2" s="29"/>
      <c r="D2" s="29"/>
    </row>
    <row r="3" spans="1:4" ht="19.5" thickTop="1" x14ac:dyDescent="0.3">
      <c r="A3" s="30" t="s">
        <v>40</v>
      </c>
      <c r="B3" s="31">
        <v>294000</v>
      </c>
      <c r="C3" s="31">
        <v>323400</v>
      </c>
      <c r="D3" s="31">
        <v>279300</v>
      </c>
    </row>
    <row r="4" spans="1:4" x14ac:dyDescent="0.3">
      <c r="A4" s="30" t="s">
        <v>41</v>
      </c>
      <c r="B4" s="31">
        <v>358550</v>
      </c>
      <c r="C4" s="31">
        <v>394405.00000000006</v>
      </c>
      <c r="D4" s="31">
        <v>340622.5</v>
      </c>
    </row>
    <row r="5" spans="1:4" x14ac:dyDescent="0.3">
      <c r="A5" s="30" t="s">
        <v>42</v>
      </c>
      <c r="B5" s="31">
        <v>310000</v>
      </c>
      <c r="C5" s="31">
        <v>341000</v>
      </c>
      <c r="D5" s="31">
        <v>294500</v>
      </c>
    </row>
    <row r="6" spans="1:4" ht="20.25" thickBot="1" x14ac:dyDescent="0.35">
      <c r="A6" s="29" t="s">
        <v>44</v>
      </c>
      <c r="B6" s="29"/>
      <c r="C6" s="29"/>
      <c r="D6" s="29"/>
    </row>
    <row r="7" spans="1:4" ht="19.5" thickTop="1" x14ac:dyDescent="0.3">
      <c r="A7" s="30" t="s">
        <v>45</v>
      </c>
      <c r="B7" s="31">
        <v>77004</v>
      </c>
      <c r="C7" s="31">
        <v>84704.400000000009</v>
      </c>
      <c r="D7" s="31">
        <v>73153.8</v>
      </c>
    </row>
    <row r="8" spans="1:4" x14ac:dyDescent="0.3">
      <c r="A8" s="30" t="s">
        <v>46</v>
      </c>
      <c r="B8" s="31">
        <v>60550</v>
      </c>
      <c r="C8" s="31">
        <v>66605</v>
      </c>
      <c r="D8" s="31">
        <v>57522.5</v>
      </c>
    </row>
    <row r="9" spans="1:4" x14ac:dyDescent="0.3">
      <c r="A9" s="30" t="s">
        <v>47</v>
      </c>
      <c r="B9" s="31">
        <v>25200</v>
      </c>
      <c r="C9" s="31">
        <v>27720.000000000004</v>
      </c>
      <c r="D9" s="31">
        <v>23940</v>
      </c>
    </row>
    <row r="10" spans="1:4" x14ac:dyDescent="0.3">
      <c r="A10" s="30" t="s">
        <v>48</v>
      </c>
      <c r="B10" s="31">
        <v>15950</v>
      </c>
      <c r="C10" s="31">
        <v>17545</v>
      </c>
      <c r="D10" s="31">
        <v>15152.5</v>
      </c>
    </row>
    <row r="11" spans="1:4" x14ac:dyDescent="0.3">
      <c r="A11" s="30" t="s">
        <v>49</v>
      </c>
      <c r="B11" s="31">
        <v>201500</v>
      </c>
      <c r="C11" s="31">
        <v>251650</v>
      </c>
      <c r="D11" s="31">
        <v>191425</v>
      </c>
    </row>
    <row r="12" spans="1:4" x14ac:dyDescent="0.3">
      <c r="A12" s="30" t="s">
        <v>50</v>
      </c>
      <c r="B12" s="31">
        <v>176250</v>
      </c>
      <c r="C12" s="31">
        <v>193875.00000000003</v>
      </c>
      <c r="D12" s="31">
        <v>167437.5</v>
      </c>
    </row>
    <row r="13" spans="1:4" x14ac:dyDescent="0.3">
      <c r="A13" s="30" t="s">
        <v>51</v>
      </c>
      <c r="B13" s="31">
        <v>7200</v>
      </c>
      <c r="C13" s="31">
        <v>7920.0000000000009</v>
      </c>
      <c r="D13" s="31">
        <v>6840</v>
      </c>
    </row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E65C0-E4CC-416D-8FC8-646981E62191}">
  <sheetPr published="0" codeName="Sheet12"/>
  <dimension ref="A1:B5"/>
  <sheetViews>
    <sheetView workbookViewId="0">
      <selection activeCell="B5" sqref="B5"/>
    </sheetView>
  </sheetViews>
  <sheetFormatPr defaultRowHeight="15.75" x14ac:dyDescent="0.25"/>
  <cols>
    <col min="1" max="1" width="11.75" style="15" customWidth="1"/>
    <col min="2" max="16384" width="9" style="15"/>
  </cols>
  <sheetData>
    <row r="1" spans="1:2" ht="23.25" x14ac:dyDescent="0.35">
      <c r="A1" s="112" t="s">
        <v>103</v>
      </c>
    </row>
    <row r="3" spans="1:2" x14ac:dyDescent="0.25">
      <c r="A3" s="113" t="s">
        <v>39</v>
      </c>
      <c r="B3" s="114">
        <f>Budget!R6</f>
        <v>962550</v>
      </c>
    </row>
    <row r="4" spans="1:2" x14ac:dyDescent="0.25">
      <c r="A4" s="113" t="s">
        <v>44</v>
      </c>
      <c r="B4" s="114">
        <f>Budget!R15</f>
        <v>563654</v>
      </c>
    </row>
    <row r="5" spans="1:2" x14ac:dyDescent="0.25">
      <c r="A5" s="113" t="s">
        <v>104</v>
      </c>
      <c r="B5" s="115">
        <f>(B3 - B4) / B3</f>
        <v>0.41441587450002598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6A8F2-8E6D-4C22-95F8-2911AEEAABBE}">
  <sheetPr codeName="Sheet6"/>
  <dimension ref="A1:G16"/>
  <sheetViews>
    <sheetView workbookViewId="0"/>
  </sheetViews>
  <sheetFormatPr defaultRowHeight="18.75" x14ac:dyDescent="0.3"/>
  <cols>
    <col min="1" max="1" width="9" style="18"/>
    <col min="2" max="2" width="17.125" style="17" customWidth="1"/>
    <col min="3" max="5" width="9.375" style="18" customWidth="1"/>
    <col min="6" max="6" width="9.25" style="18" bestFit="1" customWidth="1"/>
    <col min="7" max="16384" width="9" style="18"/>
  </cols>
  <sheetData>
    <row r="1" spans="1:7" ht="23.25" x14ac:dyDescent="0.35">
      <c r="A1" s="16" t="s">
        <v>54</v>
      </c>
    </row>
    <row r="3" spans="1:7" x14ac:dyDescent="0.3">
      <c r="B3" s="17" t="s">
        <v>55</v>
      </c>
      <c r="C3" s="19">
        <v>1.03</v>
      </c>
    </row>
    <row r="4" spans="1:7" ht="19.5" thickBot="1" x14ac:dyDescent="0.35"/>
    <row r="5" spans="1:7" s="17" customFormat="1" ht="19.5" thickTop="1" x14ac:dyDescent="0.3">
      <c r="B5" s="20" t="s">
        <v>56</v>
      </c>
      <c r="C5" s="21" t="s">
        <v>57</v>
      </c>
      <c r="D5" s="21" t="s">
        <v>58</v>
      </c>
      <c r="E5" s="21" t="s">
        <v>59</v>
      </c>
      <c r="F5" s="21" t="s">
        <v>60</v>
      </c>
    </row>
    <row r="6" spans="1:7" x14ac:dyDescent="0.3">
      <c r="B6" s="17" t="s">
        <v>46</v>
      </c>
      <c r="C6" s="22">
        <v>4600</v>
      </c>
      <c r="D6" s="22">
        <v>4200</v>
      </c>
      <c r="E6" s="22">
        <v>5200</v>
      </c>
      <c r="F6" s="22">
        <f>SUM(C6:E6)</f>
        <v>14000</v>
      </c>
    </row>
    <row r="7" spans="1:7" x14ac:dyDescent="0.3">
      <c r="B7" s="17" t="s">
        <v>47</v>
      </c>
      <c r="C7" s="22">
        <v>2100</v>
      </c>
      <c r="D7" s="22">
        <v>2100</v>
      </c>
      <c r="E7" s="22">
        <v>2100</v>
      </c>
      <c r="F7" s="22">
        <f>SUM(C7:E7)</f>
        <v>6300</v>
      </c>
      <c r="G7" s="23"/>
    </row>
    <row r="8" spans="1:7" x14ac:dyDescent="0.3">
      <c r="B8" s="17" t="s">
        <v>48</v>
      </c>
      <c r="C8" s="22">
        <v>1300</v>
      </c>
      <c r="D8" s="22">
        <v>1200</v>
      </c>
      <c r="E8" s="22">
        <v>1400</v>
      </c>
      <c r="F8" s="22">
        <f>SUM(C8:E8)</f>
        <v>3900</v>
      </c>
    </row>
    <row r="9" spans="1:7" x14ac:dyDescent="0.3">
      <c r="B9" s="17" t="s">
        <v>49</v>
      </c>
      <c r="C9" s="22">
        <v>16000</v>
      </c>
      <c r="D9" s="22">
        <v>16000</v>
      </c>
      <c r="E9" s="22">
        <v>16500</v>
      </c>
      <c r="F9" s="22">
        <f>SUM(C9:E9)</f>
        <v>48500</v>
      </c>
    </row>
    <row r="10" spans="1:7" ht="19.5" thickBot="1" x14ac:dyDescent="0.35">
      <c r="B10" s="24" t="s">
        <v>51</v>
      </c>
      <c r="C10" s="25">
        <v>500</v>
      </c>
      <c r="D10" s="25">
        <v>600</v>
      </c>
      <c r="E10" s="25">
        <v>600</v>
      </c>
      <c r="F10" s="25">
        <f>SUM(C10:E10)</f>
        <v>1700</v>
      </c>
    </row>
    <row r="11" spans="1:7" ht="19.5" thickTop="1" x14ac:dyDescent="0.3">
      <c r="B11" s="17" t="s">
        <v>61</v>
      </c>
      <c r="C11" s="26">
        <f>SUM(C6:C10)</f>
        <v>24500</v>
      </c>
      <c r="D11" s="26">
        <f>SUM(D6:D10)</f>
        <v>24100</v>
      </c>
      <c r="E11" s="26">
        <f>SUM(E6:E10)</f>
        <v>25800</v>
      </c>
      <c r="F11" s="26">
        <f>SUM(F6:F10)</f>
        <v>74400</v>
      </c>
    </row>
    <row r="12" spans="1:7" x14ac:dyDescent="0.3">
      <c r="C12" s="26"/>
      <c r="D12" s="26"/>
      <c r="E12" s="26"/>
      <c r="F12" s="26"/>
    </row>
    <row r="13" spans="1:7" x14ac:dyDescent="0.3">
      <c r="B13" s="17" t="s">
        <v>62</v>
      </c>
      <c r="C13" s="26">
        <f>C11*$C$3</f>
        <v>25235</v>
      </c>
      <c r="D13" s="26">
        <f>D11*$C$3</f>
        <v>24823</v>
      </c>
      <c r="E13" s="26">
        <f>E11*$C$3</f>
        <v>26574</v>
      </c>
      <c r="F13" s="26">
        <f>F11*$C$3</f>
        <v>76632</v>
      </c>
    </row>
    <row r="15" spans="1:7" x14ac:dyDescent="0.3">
      <c r="B15" s="23"/>
    </row>
    <row r="16" spans="1:7" x14ac:dyDescent="0.3">
      <c r="B16" s="18"/>
    </row>
  </sheetData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C7186-9D67-41CD-A866-F4387958F6EC}">
  <sheetPr codeName="Sheet8"/>
  <dimension ref="B1:M23"/>
  <sheetViews>
    <sheetView showZeros="0" workbookViewId="0">
      <selection activeCell="M23" sqref="M23"/>
    </sheetView>
  </sheetViews>
  <sheetFormatPr defaultRowHeight="12.75" x14ac:dyDescent="0.2"/>
  <cols>
    <col min="1" max="1" width="0.625" style="37" customWidth="1"/>
    <col min="2" max="2" width="9.5" style="37" customWidth="1"/>
    <col min="3" max="3" width="22.75" style="37" customWidth="1"/>
    <col min="4" max="4" width="7.5" style="37" customWidth="1"/>
    <col min="5" max="5" width="13.875" style="37" customWidth="1"/>
    <col min="6" max="6" width="13" style="37" customWidth="1"/>
    <col min="7" max="16384" width="9" style="37"/>
  </cols>
  <sheetData>
    <row r="1" spans="2:7" ht="30" x14ac:dyDescent="0.45">
      <c r="B1" s="32" t="s">
        <v>66</v>
      </c>
      <c r="C1" s="33"/>
      <c r="D1" s="33"/>
      <c r="E1" s="34"/>
      <c r="F1" s="35" t="s">
        <v>67</v>
      </c>
      <c r="G1" s="36"/>
    </row>
    <row r="2" spans="2:7" ht="15.75" x14ac:dyDescent="0.25">
      <c r="B2" s="38" t="s">
        <v>68</v>
      </c>
      <c r="C2" s="39"/>
      <c r="D2" s="39"/>
      <c r="E2" s="40" t="s">
        <v>69</v>
      </c>
      <c r="F2" s="41"/>
      <c r="G2" s="42"/>
    </row>
    <row r="3" spans="2:7" ht="3.75" customHeight="1" x14ac:dyDescent="0.25">
      <c r="B3" s="39"/>
      <c r="C3" s="39"/>
      <c r="D3" s="39"/>
      <c r="E3" s="40"/>
      <c r="F3" s="43"/>
      <c r="G3" s="42"/>
    </row>
    <row r="4" spans="2:7" ht="15.75" x14ac:dyDescent="0.25">
      <c r="B4" s="43" t="s">
        <v>70</v>
      </c>
      <c r="C4" s="39"/>
      <c r="D4" s="39"/>
      <c r="E4" s="40" t="s">
        <v>71</v>
      </c>
      <c r="F4" s="44"/>
      <c r="G4" s="45"/>
    </row>
    <row r="5" spans="2:7" ht="9" customHeight="1" thickBot="1" x14ac:dyDescent="0.3">
      <c r="B5" s="43"/>
      <c r="C5" s="39"/>
      <c r="D5" s="39"/>
      <c r="E5" s="40"/>
      <c r="F5" s="46"/>
      <c r="G5" s="45"/>
    </row>
    <row r="6" spans="2:7" ht="12" customHeight="1" x14ac:dyDescent="0.25">
      <c r="B6" s="47" t="s">
        <v>72</v>
      </c>
      <c r="C6" s="48"/>
      <c r="D6" s="49" t="s">
        <v>73</v>
      </c>
      <c r="E6" s="50"/>
      <c r="F6" s="51"/>
      <c r="G6" s="42"/>
    </row>
    <row r="7" spans="2:7" ht="15.75" x14ac:dyDescent="0.25">
      <c r="B7" s="52"/>
      <c r="C7" s="53"/>
      <c r="D7" s="39"/>
      <c r="E7" s="54"/>
      <c r="F7" s="55"/>
      <c r="G7" s="42"/>
    </row>
    <row r="8" spans="2:7" ht="15.75" x14ac:dyDescent="0.25">
      <c r="B8" s="52"/>
      <c r="C8" s="53"/>
      <c r="D8" s="39"/>
      <c r="E8" s="56"/>
      <c r="F8" s="57"/>
      <c r="G8" s="42"/>
    </row>
    <row r="9" spans="2:7" ht="16.5" thickBot="1" x14ac:dyDescent="0.3">
      <c r="B9" s="58"/>
      <c r="C9" s="59"/>
      <c r="D9" s="59"/>
      <c r="E9" s="60"/>
      <c r="F9" s="61"/>
      <c r="G9" s="42"/>
    </row>
    <row r="10" spans="2:7" ht="10.5" customHeight="1" thickBot="1" x14ac:dyDescent="0.3">
      <c r="B10" s="39"/>
      <c r="C10" s="39"/>
      <c r="D10" s="39"/>
      <c r="E10" s="39"/>
      <c r="F10" s="39"/>
    </row>
    <row r="11" spans="2:7" ht="16.5" thickBot="1" x14ac:dyDescent="0.3">
      <c r="B11" s="62" t="s">
        <v>74</v>
      </c>
      <c r="C11" s="63" t="s">
        <v>75</v>
      </c>
      <c r="D11" s="64"/>
      <c r="E11" s="65" t="s">
        <v>76</v>
      </c>
      <c r="F11" s="66" t="s">
        <v>77</v>
      </c>
      <c r="G11" s="67"/>
    </row>
    <row r="12" spans="2:7" ht="16.5" thickTop="1" x14ac:dyDescent="0.25">
      <c r="B12" s="68"/>
      <c r="C12" s="69"/>
      <c r="D12" s="70"/>
      <c r="E12" s="71"/>
      <c r="F12" s="72">
        <f>B12*E12</f>
        <v>0</v>
      </c>
      <c r="G12" s="73"/>
    </row>
    <row r="13" spans="2:7" ht="15.75" x14ac:dyDescent="0.25">
      <c r="B13" s="74"/>
      <c r="C13" s="69"/>
      <c r="D13" s="70"/>
      <c r="E13" s="75"/>
      <c r="F13" s="76"/>
      <c r="G13" s="77"/>
    </row>
    <row r="14" spans="2:7" ht="15.75" x14ac:dyDescent="0.25">
      <c r="B14" s="74"/>
      <c r="C14" s="69"/>
      <c r="D14" s="70"/>
      <c r="E14" s="75"/>
      <c r="F14" s="76"/>
      <c r="G14" s="77"/>
    </row>
    <row r="15" spans="2:7" ht="15.75" x14ac:dyDescent="0.25">
      <c r="B15" s="74"/>
      <c r="C15" s="69"/>
      <c r="D15" s="70"/>
      <c r="E15" s="75"/>
      <c r="F15" s="76"/>
      <c r="G15" s="77"/>
    </row>
    <row r="16" spans="2:7" ht="16.5" thickBot="1" x14ac:dyDescent="0.3">
      <c r="B16" s="58"/>
      <c r="C16" s="78"/>
      <c r="D16" s="59"/>
      <c r="E16" s="75"/>
      <c r="F16" s="76"/>
      <c r="G16" s="77"/>
    </row>
    <row r="17" spans="2:13" ht="15.75" x14ac:dyDescent="0.25">
      <c r="B17" s="39"/>
      <c r="C17" s="39"/>
      <c r="D17" s="39"/>
      <c r="E17" s="79" t="s">
        <v>78</v>
      </c>
      <c r="F17" s="80">
        <f>SUM(F12:F16)</f>
        <v>0</v>
      </c>
      <c r="G17" s="73"/>
    </row>
    <row r="18" spans="2:13" ht="16.5" thickBot="1" x14ac:dyDescent="0.3">
      <c r="B18" s="39"/>
      <c r="C18" s="39"/>
      <c r="D18" s="39"/>
      <c r="E18" s="81" t="s">
        <v>79</v>
      </c>
      <c r="F18" s="82">
        <v>0</v>
      </c>
      <c r="G18" s="83"/>
    </row>
    <row r="19" spans="2:13" ht="24" thickTop="1" thickBot="1" x14ac:dyDescent="0.4">
      <c r="B19" s="59"/>
      <c r="C19" s="59"/>
      <c r="D19" s="39"/>
      <c r="E19" s="84" t="s">
        <v>60</v>
      </c>
      <c r="F19" s="85">
        <f>SUM(F17:F18)</f>
        <v>0</v>
      </c>
      <c r="G19" s="86"/>
    </row>
    <row r="20" spans="2:13" ht="15.75" x14ac:dyDescent="0.25">
      <c r="B20" s="87" t="s">
        <v>80</v>
      </c>
      <c r="C20" s="88"/>
      <c r="D20" s="88"/>
      <c r="E20" s="88"/>
      <c r="F20" s="88"/>
    </row>
    <row r="23" spans="2:13" ht="15.75" x14ac:dyDescent="0.25">
      <c r="M23" s="88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Sheet1</vt:lpstr>
      <vt:lpstr>Budget</vt:lpstr>
      <vt:lpstr>Assumptions</vt:lpstr>
      <vt:lpstr>Projections</vt:lpstr>
      <vt:lpstr>2015-2016 Final</vt:lpstr>
      <vt:lpstr>Estimates</vt:lpstr>
      <vt:lpstr>Gross Margin</vt:lpstr>
      <vt:lpstr>Budget - 1st Quarter</vt:lpstr>
      <vt:lpstr>Invoice Template</vt:lpstr>
      <vt:lpstr>Dream Vacation</vt:lpstr>
      <vt:lpstr>Present Value Calculator</vt:lpstr>
      <vt:lpstr>Amortization Schedule</vt:lpstr>
      <vt:lpstr>_2015_Sales</vt:lpstr>
      <vt:lpstr>OriginalRate</vt:lpstr>
      <vt:lpstr>OriginalTerm</vt:lpstr>
      <vt:lpstr>Sales_for_2016</vt:lpstr>
      <vt:lpstr>Sales_Rep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2019-07-23T15:10:14Z</dcterms:created>
  <dcterms:modified xsi:type="dcterms:W3CDTF">2019-07-23T15:21:16Z</dcterms:modified>
</cp:coreProperties>
</file>