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777c78eef3b74d/Workbooks/TYV Excel 2016/"/>
    </mc:Choice>
  </mc:AlternateContent>
  <xr:revisionPtr revIDLastSave="7" documentId="8_{7BEF9B7A-2993-4296-BFFC-8A4B20A87369}" xr6:coauthVersionLast="43" xr6:coauthVersionMax="43" xr10:uidLastSave="{F113584E-E4EB-4BD9-9958-4A0B99A5FA6E}"/>
  <bookViews>
    <workbookView xWindow="390" yWindow="585" windowWidth="30540" windowHeight="21015" activeTab="4" xr2:uid="{F08DC22D-F94A-4AD6-9C9C-54FA7BE89A0B}"/>
  </bookViews>
  <sheets>
    <sheet name="Mortgage Paydown Analysis" sheetId="1" r:id="rId1"/>
    <sheet name="Inventory" sheetId="2" r:id="rId2"/>
    <sheet name="Parts" sheetId="3" r:id="rId3"/>
    <sheet name="Principal vs Interest" sheetId="4" r:id="rId4"/>
    <sheet name="Budget" sheetId="5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xlnm.Criteria" localSheetId="2">Parts!#REF!</definedName>
    <definedName name="_xlnm.Criteria">[1]Parts!#REF!</definedName>
    <definedName name="Criteria1">[2]Defects!$G$3:$G$4</definedName>
    <definedName name="Criteria2">[2]Defects!$H$3:$H$4</definedName>
    <definedName name="CurrentDate">'[2]Accounts Receivable Data'!$I$1</definedName>
    <definedName name="Down_Payment">'Mortgage Paydown Analysis'!$C$6</definedName>
    <definedName name="ExtraPayment">'Mortgage Paydown Analysis'!#REF!</definedName>
    <definedName name="House_Price">'Mortgage Paydown Analysis'!$C$5</definedName>
    <definedName name="Inventory">Inventory!$A$1:$H$46</definedName>
    <definedName name="PaymentWithExtra" localSheetId="1">'[3]Mortgage Paydown Analysis'!#REF!</definedName>
    <definedName name="PaymentWithExtra">'Mortgage Paydown Analysis'!#REF!</definedName>
    <definedName name="Principal">'Mortgage Paydown Analysis'!$C$7</definedName>
    <definedName name="Rate">'[4]Mortgage Paydown Analysis'!#REF!</definedName>
    <definedName name="RegularPayment" localSheetId="1">'[3]Mortgage Paydown Analysis'!#REF!</definedName>
    <definedName name="RegularPayment">'Mortgage Paydown Analysis'!#REF!</definedName>
    <definedName name="RevisedTerm" localSheetId="1">'[3]Mortgage Paydown Analysis'!#REF!</definedName>
    <definedName name="RevisedTerm">'Mortgage Paydown Analysis'!#REF!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4" i="5" l="1"/>
  <c r="R14" i="5" s="1"/>
  <c r="M14" i="5"/>
  <c r="I14" i="5"/>
  <c r="E14" i="5"/>
  <c r="Q13" i="5"/>
  <c r="M13" i="5"/>
  <c r="R13" i="5" s="1"/>
  <c r="I13" i="5"/>
  <c r="E13" i="5"/>
  <c r="Q12" i="5"/>
  <c r="R12" i="5" s="1"/>
  <c r="M12" i="5"/>
  <c r="I12" i="5"/>
  <c r="E12" i="5"/>
  <c r="Q11" i="5"/>
  <c r="M11" i="5"/>
  <c r="R11" i="5" s="1"/>
  <c r="I11" i="5"/>
  <c r="E11" i="5"/>
  <c r="Q10" i="5"/>
  <c r="R10" i="5" s="1"/>
  <c r="M10" i="5"/>
  <c r="I10" i="5"/>
  <c r="E10" i="5"/>
  <c r="Q9" i="5"/>
  <c r="M9" i="5"/>
  <c r="R9" i="5" s="1"/>
  <c r="I9" i="5"/>
  <c r="E9" i="5"/>
  <c r="O8" i="5"/>
  <c r="O15" i="5" s="1"/>
  <c r="O16" i="5" s="1"/>
  <c r="K8" i="5"/>
  <c r="K15" i="5" s="1"/>
  <c r="K16" i="5" s="1"/>
  <c r="G8" i="5"/>
  <c r="G15" i="5" s="1"/>
  <c r="G16" i="5" s="1"/>
  <c r="C8" i="5"/>
  <c r="C15" i="5" s="1"/>
  <c r="C16" i="5" s="1"/>
  <c r="P6" i="5"/>
  <c r="O6" i="5"/>
  <c r="N6" i="5"/>
  <c r="L6" i="5"/>
  <c r="K6" i="5"/>
  <c r="J6" i="5"/>
  <c r="H6" i="5"/>
  <c r="G6" i="5"/>
  <c r="F6" i="5"/>
  <c r="D6" i="5"/>
  <c r="C6" i="5"/>
  <c r="B6" i="5"/>
  <c r="Q5" i="5"/>
  <c r="R5" i="5" s="1"/>
  <c r="M5" i="5"/>
  <c r="I5" i="5"/>
  <c r="E5" i="5"/>
  <c r="Q4" i="5"/>
  <c r="M4" i="5"/>
  <c r="R4" i="5" s="1"/>
  <c r="I4" i="5"/>
  <c r="E4" i="5"/>
  <c r="Q3" i="5"/>
  <c r="R3" i="5" s="1"/>
  <c r="M3" i="5"/>
  <c r="I3" i="5"/>
  <c r="E3" i="5"/>
  <c r="E6" i="5" l="1"/>
  <c r="I6" i="5"/>
  <c r="M6" i="5"/>
  <c r="Q6" i="5"/>
  <c r="R6" i="5" s="1"/>
  <c r="B8" i="5"/>
  <c r="D8" i="5"/>
  <c r="D15" i="5" s="1"/>
  <c r="D16" i="5" s="1"/>
  <c r="F8" i="5"/>
  <c r="H8" i="5"/>
  <c r="H15" i="5" s="1"/>
  <c r="H16" i="5" s="1"/>
  <c r="J8" i="5"/>
  <c r="L8" i="5"/>
  <c r="L15" i="5" s="1"/>
  <c r="L16" i="5" s="1"/>
  <c r="N8" i="5"/>
  <c r="P8" i="5"/>
  <c r="P15" i="5" s="1"/>
  <c r="P16" i="5" s="1"/>
  <c r="N15" i="5" l="1"/>
  <c r="Q8" i="5"/>
  <c r="J15" i="5"/>
  <c r="M8" i="5"/>
  <c r="F15" i="5"/>
  <c r="I8" i="5"/>
  <c r="B15" i="5"/>
  <c r="E8" i="5"/>
  <c r="R8" i="5" l="1"/>
  <c r="E15" i="5"/>
  <c r="B16" i="5"/>
  <c r="E16" i="5" s="1"/>
  <c r="I15" i="5"/>
  <c r="F16" i="5"/>
  <c r="I16" i="5" s="1"/>
  <c r="M15" i="5"/>
  <c r="J16" i="5"/>
  <c r="M16" i="5" s="1"/>
  <c r="Q15" i="5"/>
  <c r="R15" i="5" s="1"/>
  <c r="N16" i="5"/>
  <c r="Q16" i="5" s="1"/>
  <c r="R16" i="5" s="1"/>
  <c r="H28" i="4" l="1"/>
  <c r="G28" i="4"/>
  <c r="E28" i="4"/>
  <c r="H27" i="4"/>
  <c r="G27" i="4"/>
  <c r="E27" i="4"/>
  <c r="H26" i="4"/>
  <c r="G26" i="4"/>
  <c r="E26" i="4"/>
  <c r="H25" i="4"/>
  <c r="G25" i="4"/>
  <c r="E25" i="4"/>
  <c r="H24" i="4"/>
  <c r="G24" i="4"/>
  <c r="E24" i="4"/>
  <c r="H23" i="4"/>
  <c r="G23" i="4"/>
  <c r="E23" i="4"/>
  <c r="H22" i="4"/>
  <c r="G22" i="4"/>
  <c r="E22" i="4"/>
  <c r="H21" i="4"/>
  <c r="G21" i="4"/>
  <c r="E21" i="4"/>
  <c r="H20" i="4"/>
  <c r="G20" i="4"/>
  <c r="E20" i="4"/>
  <c r="H19" i="4"/>
  <c r="G19" i="4"/>
  <c r="E19" i="4"/>
  <c r="H18" i="4"/>
  <c r="G18" i="4"/>
  <c r="E18" i="4"/>
  <c r="H17" i="4"/>
  <c r="G17" i="4"/>
  <c r="E17" i="4"/>
  <c r="H16" i="4"/>
  <c r="G16" i="4"/>
  <c r="E16" i="4"/>
  <c r="H15" i="4"/>
  <c r="G15" i="4"/>
  <c r="E15" i="4"/>
  <c r="H14" i="4"/>
  <c r="G14" i="4"/>
  <c r="E14" i="4"/>
  <c r="H13" i="4"/>
  <c r="G13" i="4"/>
  <c r="E13" i="4"/>
  <c r="H12" i="4"/>
  <c r="G12" i="4"/>
  <c r="E12" i="4"/>
  <c r="H11" i="4"/>
  <c r="G11" i="4"/>
  <c r="E11" i="4"/>
  <c r="H10" i="4"/>
  <c r="G10" i="4"/>
  <c r="E10" i="4"/>
  <c r="H9" i="4"/>
  <c r="G9" i="4"/>
  <c r="E9" i="4"/>
  <c r="H8" i="4"/>
  <c r="G8" i="4"/>
  <c r="E8" i="4"/>
  <c r="H7" i="4"/>
  <c r="G7" i="4"/>
  <c r="E7" i="4"/>
  <c r="H6" i="4"/>
  <c r="G6" i="4"/>
  <c r="E6" i="4"/>
  <c r="H5" i="4"/>
  <c r="G5" i="4"/>
  <c r="E5" i="4"/>
  <c r="H4" i="4"/>
  <c r="G4" i="4"/>
  <c r="E4" i="4"/>
  <c r="H10" i="3" l="1"/>
  <c r="F10" i="3"/>
  <c r="H9" i="3"/>
  <c r="F9" i="3"/>
  <c r="H8" i="3"/>
  <c r="F8" i="3"/>
  <c r="H7" i="3"/>
  <c r="F7" i="3"/>
  <c r="H6" i="3"/>
  <c r="F6" i="3"/>
  <c r="H5" i="3"/>
  <c r="F5" i="3"/>
  <c r="H4" i="3"/>
  <c r="F4" i="3"/>
  <c r="H3" i="3"/>
  <c r="F3" i="3"/>
  <c r="B11" i="1" l="1"/>
  <c r="C10" i="1"/>
  <c r="B10" i="1"/>
  <c r="B12" i="1" s="1"/>
  <c r="C11" i="1" l="1"/>
  <c r="C12" i="1" s="1"/>
  <c r="C13" i="1" s="1"/>
</calcChain>
</file>

<file path=xl/sharedStrings.xml><?xml version="1.0" encoding="utf-8"?>
<sst xmlns="http://schemas.openxmlformats.org/spreadsheetml/2006/main" count="177" uniqueCount="174">
  <si>
    <t>Mortgage Analysis</t>
  </si>
  <si>
    <t>Mortgage Data</t>
  </si>
  <si>
    <t>House Price</t>
  </si>
  <si>
    <t>Down Payment</t>
  </si>
  <si>
    <t>Interest Rate</t>
  </si>
  <si>
    <t>Amortization</t>
  </si>
  <si>
    <t>Paydown</t>
  </si>
  <si>
    <t>Results</t>
  </si>
  <si>
    <t>Regular Mortgage</t>
  </si>
  <si>
    <t>With Paydown</t>
  </si>
  <si>
    <t>Monthly Payment</t>
  </si>
  <si>
    <t>Term</t>
  </si>
  <si>
    <t>Total Paid</t>
  </si>
  <si>
    <t>Savings</t>
  </si>
  <si>
    <t>-</t>
  </si>
  <si>
    <t>Product ID</t>
  </si>
  <si>
    <t>Product Name</t>
  </si>
  <si>
    <t>Product Code</t>
  </si>
  <si>
    <t>Qty On Hold</t>
  </si>
  <si>
    <t>Qty On Hand</t>
  </si>
  <si>
    <t>Qty Available</t>
  </si>
  <si>
    <t>Qty On Order</t>
  </si>
  <si>
    <t>Reorder Level</t>
  </si>
  <si>
    <t>Northwind Traders Chai</t>
  </si>
  <si>
    <t>NWTB-1</t>
  </si>
  <si>
    <t>Northwind Traders Syrup</t>
  </si>
  <si>
    <t>NWTCO-3</t>
  </si>
  <si>
    <t>Northwind Traders Cajun Seasoning</t>
  </si>
  <si>
    <t>NWTCO-4</t>
  </si>
  <si>
    <t>Northwind Traders Olive Oil</t>
  </si>
  <si>
    <t>NWTO-5</t>
  </si>
  <si>
    <t>Northwind Traders Boysenberry Spread</t>
  </si>
  <si>
    <t>NWTJP-6</t>
  </si>
  <si>
    <t>Northwind Traders Dried Peras</t>
  </si>
  <si>
    <t>NWTDFN-7</t>
  </si>
  <si>
    <t>Northwind Traders Curry Sauce</t>
  </si>
  <si>
    <t>NWTS-8</t>
  </si>
  <si>
    <t>Northwind Traders Walnuts</t>
  </si>
  <si>
    <t>NWTDFN-14</t>
  </si>
  <si>
    <t>Northwind Traders Fruit Cocktail</t>
  </si>
  <si>
    <t>NWTCFV-17</t>
  </si>
  <si>
    <t>Northwind Traders Chocolate Biscuits Mix</t>
  </si>
  <si>
    <t>NWTBGM-19</t>
  </si>
  <si>
    <t>Northwind Traders Marmalade</t>
  </si>
  <si>
    <t>Northwind Traders Scones</t>
  </si>
  <si>
    <t>NWTBGM-21</t>
  </si>
  <si>
    <t>Northwind Traders Beer</t>
  </si>
  <si>
    <t>NWTB-34</t>
  </si>
  <si>
    <t>Northwind Traders Crab Meat</t>
  </si>
  <si>
    <t>NWTCM-40</t>
  </si>
  <si>
    <t>Northwind Traders Clam Chowder</t>
  </si>
  <si>
    <t>NWTSO-41</t>
  </si>
  <si>
    <t>Northwind Traders Coffee</t>
  </si>
  <si>
    <t>NWTB-43</t>
  </si>
  <si>
    <t>Northwind Traders Chocolate</t>
  </si>
  <si>
    <t>NWTCA-48</t>
  </si>
  <si>
    <t>Northwind Traders Dried Apples</t>
  </si>
  <si>
    <t>NWTDFN-51</t>
  </si>
  <si>
    <t>Northwind Traders Long Grain Rice</t>
  </si>
  <si>
    <t>NWTG-52</t>
  </si>
  <si>
    <t>Northwind Traders Gnocchi</t>
  </si>
  <si>
    <t>NWTP-56</t>
  </si>
  <si>
    <t>Northwind Traders Ravioli</t>
  </si>
  <si>
    <t>NWTP-57</t>
  </si>
  <si>
    <t>Northwind Traders Hot Pepper Sauce</t>
  </si>
  <si>
    <t>NWTS-65</t>
  </si>
  <si>
    <t>Northwind Traders Tomato Sauce</t>
  </si>
  <si>
    <t>NWTS-66</t>
  </si>
  <si>
    <t>Northwind Traders Mozzarella</t>
  </si>
  <si>
    <t>NWTD-72</t>
  </si>
  <si>
    <t>Northwind Traders Almonds</t>
  </si>
  <si>
    <t>NWTDFN-74</t>
  </si>
  <si>
    <t>Northwind Traders Mustard</t>
  </si>
  <si>
    <t>NWTCO-77</t>
  </si>
  <si>
    <t>Northwind Traders Dried Plums</t>
  </si>
  <si>
    <t>NWTDFN-80</t>
  </si>
  <si>
    <t>Northwind Traders Green Tea</t>
  </si>
  <si>
    <t>NWTB-81</t>
  </si>
  <si>
    <t>Northwind Traders GranolaGoodness</t>
  </si>
  <si>
    <t>NWTC-82</t>
  </si>
  <si>
    <t>Northwind Traders Potato Chips</t>
  </si>
  <si>
    <t>NWTCS-83</t>
  </si>
  <si>
    <t>Northwind Traders Brownie Mix</t>
  </si>
  <si>
    <t>NWTBGM-85</t>
  </si>
  <si>
    <t>Northwind Traders Cake Mix</t>
  </si>
  <si>
    <t>NWTBGM-86</t>
  </si>
  <si>
    <t>Northwind Traders Tea</t>
  </si>
  <si>
    <t>NWTB-87</t>
  </si>
  <si>
    <t>Northwind Traders Pears</t>
  </si>
  <si>
    <t>NWTCFV-88</t>
  </si>
  <si>
    <t>Northwind Traders Peaches</t>
  </si>
  <si>
    <t>NWTCFV-89</t>
  </si>
  <si>
    <t>Northwind Traders Pineapple</t>
  </si>
  <si>
    <t>NWTCFV-90</t>
  </si>
  <si>
    <t>Northwind Traders Cherry Pie Filling</t>
  </si>
  <si>
    <t>NWTCFV-91</t>
  </si>
  <si>
    <t>Northwind Traders Green Beans</t>
  </si>
  <si>
    <t>NWTCFV-92</t>
  </si>
  <si>
    <t>Northwind Traders Corn</t>
  </si>
  <si>
    <t>NWTCFV-93</t>
  </si>
  <si>
    <t>Northwind Traders Peas</t>
  </si>
  <si>
    <t>NWTCFV-94</t>
  </si>
  <si>
    <t>Northwind Traders Tuna Fish</t>
  </si>
  <si>
    <t>NWTCM-95</t>
  </si>
  <si>
    <t>Northwind Traders Smoked Salmon</t>
  </si>
  <si>
    <t>NWTCM-96</t>
  </si>
  <si>
    <t>Northwind Traders Hot Cereal</t>
  </si>
  <si>
    <t>Northwind Traders Vegetable Soup</t>
  </si>
  <si>
    <t>NWTSO-98</t>
  </si>
  <si>
    <t>Northwind Traders Chicken Soup</t>
  </si>
  <si>
    <t>NWTSO-99</t>
  </si>
  <si>
    <t>Division</t>
  </si>
  <si>
    <t>Description</t>
  </si>
  <si>
    <t>Number</t>
  </si>
  <si>
    <t>Quantity</t>
  </si>
  <si>
    <t>Unit Cost</t>
  </si>
  <si>
    <t>Total Cost</t>
  </si>
  <si>
    <t>Retail</t>
  </si>
  <si>
    <t>Gross Margin</t>
  </si>
  <si>
    <t>Gangley Pliers</t>
  </si>
  <si>
    <t>D-178</t>
  </si>
  <si>
    <t>HCAB Washer</t>
  </si>
  <si>
    <t>A-201</t>
  </si>
  <si>
    <t>Finley Sprocket</t>
  </si>
  <si>
    <t>C-098</t>
  </si>
  <si>
    <t>6" Sonotube</t>
  </si>
  <si>
    <t>B-111</t>
  </si>
  <si>
    <t>Langstrom 7" Wrench</t>
  </si>
  <si>
    <t>D-017</t>
  </si>
  <si>
    <t>Thompson Socket</t>
  </si>
  <si>
    <t>C-321</t>
  </si>
  <si>
    <t>S-Joint</t>
  </si>
  <si>
    <t>A-182</t>
  </si>
  <si>
    <t>LAMF Valve</t>
  </si>
  <si>
    <t>B-047</t>
  </si>
  <si>
    <t>Rate</t>
  </si>
  <si>
    <t>Period</t>
  </si>
  <si>
    <t>Payment</t>
  </si>
  <si>
    <t>Year</t>
  </si>
  <si>
    <t>Principal</t>
  </si>
  <si>
    <t>Interest</t>
  </si>
  <si>
    <t>Amount</t>
  </si>
  <si>
    <t>Jan</t>
  </si>
  <si>
    <t>Feb</t>
  </si>
  <si>
    <t>Mar</t>
  </si>
  <si>
    <t>1st Quarter</t>
  </si>
  <si>
    <t>Apr</t>
  </si>
  <si>
    <t>May</t>
  </si>
  <si>
    <t>Jun</t>
  </si>
  <si>
    <t>2nd Quarter</t>
  </si>
  <si>
    <t>Jul</t>
  </si>
  <si>
    <t>Aug</t>
  </si>
  <si>
    <t>Sep</t>
  </si>
  <si>
    <t>3rd Quarter</t>
  </si>
  <si>
    <t>Oct</t>
  </si>
  <si>
    <t>Nov</t>
  </si>
  <si>
    <t>Dec</t>
  </si>
  <si>
    <t>4th Quarter</t>
  </si>
  <si>
    <t>TOTAL</t>
  </si>
  <si>
    <t>Sales</t>
  </si>
  <si>
    <t>Division I</t>
  </si>
  <si>
    <t>Division II</t>
  </si>
  <si>
    <t>Division III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</si>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</sst>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"/>
    <numFmt numFmtId="165" formatCode="#,##0.0"/>
    <numFmt numFmtId="166" formatCode="\G\e\n\e\r\a\l"/>
    <numFmt numFmtId="167" formatCode="&quot;$&quot;#,##0.00"/>
    <numFmt numFmtId="168" formatCode="_(\$* #,##0.00_);_(\$* \(#,##0.00\);_(\$* &quot;-&quot;??_);_(@_)"/>
    <numFmt numFmtId="169" formatCode="_([$$-409]* #,##0_);_([$$-409]* \(#,##0\);_([$$-409]* &quot;-&quot;??_);_(@_)"/>
    <numFmt numFmtId="170" formatCode="\$#,##0_);\(\$#,##0\)"/>
  </numFmts>
  <fonts count="15" x14ac:knownFonts="1">
    <font>
      <sz val="10"/>
      <name val="Arial"/>
    </font>
    <font>
      <sz val="18"/>
      <color theme="3"/>
      <name val="Calibri Light"/>
      <family val="2"/>
      <scheme val="major"/>
    </font>
    <font>
      <b/>
      <sz val="18"/>
      <color theme="3"/>
      <name val="Calibri Light"/>
      <family val="2"/>
      <scheme val="major"/>
    </font>
    <font>
      <sz val="12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b/>
      <sz val="14"/>
      <color theme="0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sz val="12"/>
      <color indexed="8"/>
      <name val="Calibri"/>
      <family val="2"/>
      <scheme val="minor"/>
    </font>
    <font>
      <b/>
      <i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gradientFill degree="180">
        <stop position="0">
          <color theme="0"/>
        </stop>
        <stop position="1">
          <color theme="4" tint="0.59999389629810485"/>
        </stop>
      </gradientFill>
    </fill>
    <fill>
      <patternFill patternType="solid">
        <fgColor theme="4"/>
        <bgColor theme="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6" fillId="0" borderId="0"/>
    <xf numFmtId="166" fontId="6" fillId="0" borderId="0"/>
    <xf numFmtId="0" fontId="11" fillId="0" borderId="0"/>
    <xf numFmtId="9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2" fillId="0" borderId="0"/>
  </cellStyleXfs>
  <cellXfs count="55">
    <xf numFmtId="0" fontId="0" fillId="0" borderId="0" xfId="0"/>
    <xf numFmtId="0" fontId="2" fillId="2" borderId="0" xfId="1" applyFont="1" applyFill="1" applyAlignment="1">
      <alignment horizontal="left"/>
    </xf>
    <xf numFmtId="0" fontId="3" fillId="0" borderId="0" xfId="0" applyFont="1"/>
    <xf numFmtId="0" fontId="4" fillId="0" borderId="1" xfId="2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164" fontId="3" fillId="0" borderId="0" xfId="0" applyNumberFormat="1" applyFont="1"/>
    <xf numFmtId="10" fontId="3" fillId="0" borderId="0" xfId="0" applyNumberFormat="1" applyFont="1"/>
    <xf numFmtId="8" fontId="3" fillId="0" borderId="0" xfId="0" applyNumberFormat="1" applyFont="1"/>
    <xf numFmtId="0" fontId="4" fillId="0" borderId="1" xfId="2"/>
    <xf numFmtId="0" fontId="4" fillId="0" borderId="1" xfId="2" applyAlignment="1">
      <alignment horizontal="center" wrapText="1"/>
    </xf>
    <xf numFmtId="0" fontId="3" fillId="0" borderId="0" xfId="0" applyFont="1" applyAlignment="1">
      <alignment wrapText="1"/>
    </xf>
    <xf numFmtId="8" fontId="3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6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7" fillId="3" borderId="2" xfId="3" applyFont="1" applyFill="1" applyBorder="1" applyAlignment="1">
      <alignment horizontal="center" wrapText="1"/>
    </xf>
    <xf numFmtId="0" fontId="7" fillId="3" borderId="3" xfId="3" applyFont="1" applyFill="1" applyBorder="1" applyAlignment="1">
      <alignment horizontal="center" wrapText="1"/>
    </xf>
    <xf numFmtId="2" fontId="7" fillId="3" borderId="3" xfId="3" applyNumberFormat="1" applyFont="1" applyFill="1" applyBorder="1" applyAlignment="1">
      <alignment horizontal="center" wrapText="1"/>
    </xf>
    <xf numFmtId="0" fontId="7" fillId="3" borderId="4" xfId="3" applyFont="1" applyFill="1" applyBorder="1" applyAlignment="1">
      <alignment horizontal="center" wrapText="1"/>
    </xf>
    <xf numFmtId="0" fontId="8" fillId="0" borderId="0" xfId="3" applyFont="1" applyAlignment="1">
      <alignment horizontal="center" wrapText="1"/>
    </xf>
    <xf numFmtId="0" fontId="9" fillId="0" borderId="2" xfId="3" applyFont="1" applyBorder="1"/>
    <xf numFmtId="0" fontId="9" fillId="0" borderId="3" xfId="3" applyFont="1" applyBorder="1"/>
    <xf numFmtId="0" fontId="9" fillId="0" borderId="4" xfId="3" applyFont="1" applyBorder="1"/>
    <xf numFmtId="0" fontId="8" fillId="0" borderId="0" xfId="3" applyFont="1"/>
    <xf numFmtId="0" fontId="9" fillId="0" borderId="5" xfId="3" applyFont="1" applyBorder="1"/>
    <xf numFmtId="0" fontId="9" fillId="0" borderId="6" xfId="3" applyFont="1" applyBorder="1"/>
    <xf numFmtId="0" fontId="9" fillId="0" borderId="7" xfId="3" applyFont="1" applyBorder="1"/>
    <xf numFmtId="2" fontId="8" fillId="0" borderId="0" xfId="3" applyNumberFormat="1" applyFont="1"/>
    <xf numFmtId="166" fontId="10" fillId="0" borderId="0" xfId="4" applyFont="1"/>
    <xf numFmtId="166" fontId="8" fillId="0" borderId="0" xfId="4" applyFont="1"/>
    <xf numFmtId="0" fontId="9" fillId="0" borderId="0" xfId="5" applyFont="1"/>
    <xf numFmtId="0" fontId="9" fillId="0" borderId="0" xfId="5" applyFont="1" applyAlignment="1">
      <alignment horizontal="right"/>
    </xf>
    <xf numFmtId="0" fontId="9" fillId="0" borderId="0" xfId="5" applyFont="1" applyAlignment="1">
      <alignment horizontal="center"/>
    </xf>
    <xf numFmtId="167" fontId="9" fillId="0" borderId="0" xfId="5" applyNumberFormat="1" applyFont="1"/>
    <xf numFmtId="9" fontId="9" fillId="0" borderId="0" xfId="6" applyFont="1" applyAlignment="1">
      <alignment horizontal="center"/>
    </xf>
    <xf numFmtId="166" fontId="10" fillId="0" borderId="0" xfId="4" applyFont="1" applyAlignment="1">
      <alignment horizontal="right"/>
    </xf>
    <xf numFmtId="168" fontId="10" fillId="0" borderId="0" xfId="4" applyNumberFormat="1" applyFont="1"/>
    <xf numFmtId="2" fontId="3" fillId="0" borderId="0" xfId="4" applyNumberFormat="1" applyFont="1"/>
    <xf numFmtId="1" fontId="3" fillId="0" borderId="0" xfId="4" applyNumberFormat="1" applyFont="1"/>
    <xf numFmtId="44" fontId="3" fillId="0" borderId="0" xfId="7" applyFont="1"/>
    <xf numFmtId="166" fontId="3" fillId="0" borderId="0" xfId="4" applyFont="1"/>
    <xf numFmtId="9" fontId="3" fillId="0" borderId="0" xfId="6" applyFont="1"/>
    <xf numFmtId="169" fontId="3" fillId="0" borderId="0" xfId="4" applyNumberFormat="1" applyFont="1"/>
    <xf numFmtId="170" fontId="3" fillId="0" borderId="0" xfId="4" applyNumberFormat="1" applyFont="1"/>
    <xf numFmtId="3" fontId="5" fillId="4" borderId="0" xfId="8" applyNumberFormat="1" applyFont="1" applyFill="1" applyAlignment="1">
      <alignment horizontal="left"/>
    </xf>
    <xf numFmtId="3" fontId="5" fillId="4" borderId="0" xfId="8" applyNumberFormat="1" applyFont="1" applyFill="1" applyAlignment="1">
      <alignment horizontal="center"/>
    </xf>
    <xf numFmtId="0" fontId="13" fillId="0" borderId="0" xfId="8" applyFont="1"/>
    <xf numFmtId="3" fontId="14" fillId="0" borderId="8" xfId="8" applyNumberFormat="1" applyFont="1" applyBorder="1" applyAlignment="1">
      <alignment horizontal="left"/>
    </xf>
    <xf numFmtId="3" fontId="13" fillId="0" borderId="8" xfId="8" applyNumberFormat="1" applyFont="1" applyBorder="1" applyAlignment="1">
      <alignment horizontal="center"/>
    </xf>
    <xf numFmtId="3" fontId="13" fillId="4" borderId="8" xfId="8" applyNumberFormat="1" applyFont="1" applyFill="1" applyBorder="1" applyAlignment="1">
      <alignment horizontal="center"/>
    </xf>
    <xf numFmtId="3" fontId="5" fillId="0" borderId="0" xfId="8" applyNumberFormat="1" applyFont="1" applyAlignment="1">
      <alignment horizontal="left"/>
    </xf>
    <xf numFmtId="3" fontId="13" fillId="0" borderId="0" xfId="8" applyNumberFormat="1" applyFont="1" applyAlignment="1">
      <alignment horizontal="center"/>
    </xf>
    <xf numFmtId="3" fontId="13" fillId="4" borderId="0" xfId="8" applyNumberFormat="1" applyFont="1" applyFill="1" applyAlignment="1">
      <alignment horizontal="center"/>
    </xf>
  </cellXfs>
  <cellStyles count="9">
    <cellStyle name="Currency 2" xfId="7" xr:uid="{F05D94AD-68CD-4777-A2FB-DB4FDC6520EB}"/>
    <cellStyle name="Heading 1" xfId="2" builtinId="16"/>
    <cellStyle name="Normal" xfId="0" builtinId="0"/>
    <cellStyle name="Normal 2" xfId="4" xr:uid="{76ACC85E-117B-4476-9605-13E7297DE0CF}"/>
    <cellStyle name="Normal 3" xfId="5" xr:uid="{6BE27339-28DE-47E1-A040-3DEB841B2A6A}"/>
    <cellStyle name="Normal 4" xfId="8" xr:uid="{2381BED6-B213-4892-9C09-396F8750EC8C}"/>
    <cellStyle name="Normal 5" xfId="3" xr:uid="{75D29E96-A1E4-4512-9056-B5403D8A04C5}"/>
    <cellStyle name="Percent 2" xfId="6" xr:uid="{9FF45499-0ED8-4AB7-A9BB-71E4595F7B27}"/>
    <cellStyle name="Title" xfId="1" builtinId="15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67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67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67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Mortgage Principal vs Interest</a:t>
            </a:r>
          </a:p>
        </c:rich>
      </c:tx>
      <c:layout>
        <c:manualLayout>
          <c:xMode val="edge"/>
          <c:yMode val="edge"/>
          <c:x val="0.31422505307855625"/>
          <c:y val="4.16666666666666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951164371650356"/>
          <c:y val="0.22415111305531255"/>
          <c:w val="0.84713353840794958"/>
          <c:h val="0.551890249829882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'Principal vs Interest'!$G$3</c:f>
              <c:strCache>
                <c:ptCount val="1"/>
                <c:pt idx="0">
                  <c:v>Principal</c:v>
                </c:pt>
              </c:strCache>
            </c:strRef>
          </c:tx>
          <c:spPr>
            <a:solidFill>
              <a:srgbClr val="92D05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'Principal vs Interest'!$F$4:$F$28</c:f>
              <c:numCache>
                <c:formatCode>0</c:formatCode>
                <c:ptCount val="2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</c:numCache>
            </c:numRef>
          </c:cat>
          <c:val>
            <c:numRef>
              <c:f>'Principal vs Interest'!$G$4:$G$28</c:f>
              <c:numCache>
                <c:formatCode>\$#,##0_);\(\$#,##0\)</c:formatCode>
                <c:ptCount val="25"/>
                <c:pt idx="0">
                  <c:v>2542.3364994086719</c:v>
                </c:pt>
                <c:pt idx="1">
                  <c:v>2758.4351018584089</c:v>
                </c:pt>
                <c:pt idx="2">
                  <c:v>2992.902085516374</c:v>
                </c:pt>
                <c:pt idx="3">
                  <c:v>3247.2987627852663</c:v>
                </c:pt>
                <c:pt idx="4">
                  <c:v>3523.3191576220129</c:v>
                </c:pt>
                <c:pt idx="5">
                  <c:v>3822.8012860198846</c:v>
                </c:pt>
                <c:pt idx="6">
                  <c:v>4147.7393953315741</c:v>
                </c:pt>
                <c:pt idx="7">
                  <c:v>4500.2972439347586</c:v>
                </c:pt>
                <c:pt idx="8">
                  <c:v>4882.8225096692122</c:v>
                </c:pt>
                <c:pt idx="9">
                  <c:v>5297.8624229910956</c:v>
                </c:pt>
                <c:pt idx="10">
                  <c:v>5748.1807289453391</c:v>
                </c:pt>
                <c:pt idx="11">
                  <c:v>6236.7760909056924</c:v>
                </c:pt>
                <c:pt idx="12">
                  <c:v>6766.9020586326778</c:v>
                </c:pt>
                <c:pt idx="13">
                  <c:v>7342.0887336164542</c:v>
                </c:pt>
                <c:pt idx="14">
                  <c:v>7966.1662759738538</c:v>
                </c:pt>
                <c:pt idx="15">
                  <c:v>8643.2904094316309</c:v>
                </c:pt>
                <c:pt idx="16">
                  <c:v>9377.9700942333184</c:v>
                </c:pt>
                <c:pt idx="17">
                  <c:v>10175.097552243151</c:v>
                </c:pt>
                <c:pt idx="18">
                  <c:v>11039.980844183819</c:v>
                </c:pt>
                <c:pt idx="19">
                  <c:v>11978.379215939443</c:v>
                </c:pt>
                <c:pt idx="20">
                  <c:v>12996.541449294298</c:v>
                </c:pt>
                <c:pt idx="21">
                  <c:v>14101.24747248431</c:v>
                </c:pt>
                <c:pt idx="22">
                  <c:v>15299.853507645477</c:v>
                </c:pt>
                <c:pt idx="23">
                  <c:v>16600.341055795343</c:v>
                </c:pt>
                <c:pt idx="24">
                  <c:v>18011.370045537948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D5-4EF7-B33E-5A0DA93A9691}"/>
            </c:ext>
          </c:extLst>
        </c:ser>
        <c:ser>
          <c:idx val="1"/>
          <c:order val="1"/>
          <c:tx>
            <c:strRef>
              <c:f>'Principal vs Interest'!$H$3</c:f>
              <c:strCache>
                <c:ptCount val="1"/>
                <c:pt idx="0">
                  <c:v>Interest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'Principal vs Interest'!$F$4:$F$28</c:f>
              <c:numCache>
                <c:formatCode>0</c:formatCode>
                <c:ptCount val="2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</c:numCache>
            </c:numRef>
          </c:cat>
          <c:val>
            <c:numRef>
              <c:f>'Principal vs Interest'!$H$4:$H$28</c:f>
              <c:numCache>
                <c:formatCode>\$#,##0_);\(\$#,##0\)</c:formatCode>
                <c:ptCount val="25"/>
                <c:pt idx="0">
                  <c:v>17000</c:v>
                </c:pt>
                <c:pt idx="1">
                  <c:v>16783.901397550264</c:v>
                </c:pt>
                <c:pt idx="2">
                  <c:v>16549.434413892301</c:v>
                </c:pt>
                <c:pt idx="3">
                  <c:v>16295.037736623408</c:v>
                </c:pt>
                <c:pt idx="4">
                  <c:v>16019.017341786661</c:v>
                </c:pt>
                <c:pt idx="5">
                  <c:v>15719.535213388788</c:v>
                </c:pt>
                <c:pt idx="6">
                  <c:v>15394.597104077098</c:v>
                </c:pt>
                <c:pt idx="7">
                  <c:v>15042.039255473916</c:v>
                </c:pt>
                <c:pt idx="8">
                  <c:v>14659.51398973946</c:v>
                </c:pt>
                <c:pt idx="9">
                  <c:v>14244.474076417579</c:v>
                </c:pt>
                <c:pt idx="10">
                  <c:v>13794.155770463332</c:v>
                </c:pt>
                <c:pt idx="11">
                  <c:v>13305.560408502981</c:v>
                </c:pt>
                <c:pt idx="12">
                  <c:v>12775.434440775996</c:v>
                </c:pt>
                <c:pt idx="13">
                  <c:v>12200.247765792219</c:v>
                </c:pt>
                <c:pt idx="14">
                  <c:v>11576.170223434823</c:v>
                </c:pt>
                <c:pt idx="15">
                  <c:v>10899.046089977044</c:v>
                </c:pt>
                <c:pt idx="16">
                  <c:v>10164.366405175355</c:v>
                </c:pt>
                <c:pt idx="17">
                  <c:v>9367.2389471655224</c:v>
                </c:pt>
                <c:pt idx="18">
                  <c:v>8502.3556552248556</c:v>
                </c:pt>
                <c:pt idx="19">
                  <c:v>7563.9572834692299</c:v>
                </c:pt>
                <c:pt idx="20">
                  <c:v>6545.795050114376</c:v>
                </c:pt>
                <c:pt idx="21">
                  <c:v>5441.0890269243628</c:v>
                </c:pt>
                <c:pt idx="22">
                  <c:v>4242.4829917631951</c:v>
                </c:pt>
                <c:pt idx="23">
                  <c:v>2941.9954436133294</c:v>
                </c:pt>
                <c:pt idx="24">
                  <c:v>1530.9664538707254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D5-4EF7-B33E-5A0DA93A96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0165816"/>
        <c:axId val="700168560"/>
      </c:barChart>
      <c:catAx>
        <c:axId val="700165816"/>
        <c:scaling>
          <c:orientation val="minMax"/>
        </c:scaling>
        <c:delete val="0"/>
        <c:axPos val="b"/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0168560"/>
        <c:crosses val="autoZero"/>
        <c:auto val="0"/>
        <c:lblAlgn val="ctr"/>
        <c:lblOffset val="100"/>
        <c:noMultiLvlLbl val="0"/>
      </c:catAx>
      <c:valAx>
        <c:axId val="700168560"/>
        <c:scaling>
          <c:orientation val="minMax"/>
        </c:scaling>
        <c:delete val="0"/>
        <c:axPos val="l"/>
        <c:majorGridlines/>
        <c:numFmt formatCode="\$#,##0_);\(\$#,##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0165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t"/>
      <c:overlay val="0"/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0</xdr:row>
      <xdr:rowOff>76200</xdr:rowOff>
    </xdr:from>
    <xdr:to>
      <xdr:col>4</xdr:col>
      <xdr:colOff>400050</xdr:colOff>
      <xdr:row>0</xdr:row>
      <xdr:rowOff>571500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E6D058FA-4E06-4290-9EF8-3BD63094511B}"/>
            </a:ext>
          </a:extLst>
        </xdr:cNvPr>
        <xdr:cNvSpPr/>
      </xdr:nvSpPr>
      <xdr:spPr>
        <a:xfrm>
          <a:off x="295275" y="76200"/>
          <a:ext cx="4095750" cy="495300"/>
        </a:xfrm>
        <a:prstGeom prst="rect">
          <a:avLst/>
        </a:prstGeom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2800"/>
            <a:t>Parts Database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2</xdr:row>
      <xdr:rowOff>0</xdr:rowOff>
    </xdr:from>
    <xdr:to>
      <xdr:col>18</xdr:col>
      <xdr:colOff>171450</xdr:colOff>
      <xdr:row>22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7BF227E-20FD-413A-8C53-344DCA8F21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133349</xdr:colOff>
      <xdr:row>0</xdr:row>
      <xdr:rowOff>38100</xdr:rowOff>
    </xdr:from>
    <xdr:to>
      <xdr:col>15</xdr:col>
      <xdr:colOff>152400</xdr:colOff>
      <xdr:row>1</xdr:row>
      <xdr:rowOff>95250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CB5C93FE-B06C-4A27-9002-10F32A83AAA2}"/>
            </a:ext>
          </a:extLst>
        </xdr:cNvPr>
        <xdr:cNvSpPr/>
      </xdr:nvSpPr>
      <xdr:spPr>
        <a:xfrm>
          <a:off x="2143124" y="38100"/>
          <a:ext cx="7477126" cy="533400"/>
        </a:xfrm>
        <a:prstGeom prst="rect">
          <a:avLst/>
        </a:prstGeom>
        <a:ln>
          <a:noFill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2000"/>
            <a:t>Comparing Mortgage Principal and Interest</a:t>
          </a:r>
          <a:r>
            <a:rPr lang="en-US" sz="2000" baseline="0"/>
            <a:t> Over the Term of a Loan</a:t>
          </a:r>
          <a:endParaRPr lang="en-US" sz="20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ul\OneDrive\Workbooks\TYV%20Excel%202016\Chapter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ul\Documents\Table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c\Home\OneDrive\Workbooks\Examples\Ch18\Loan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1777c78eef3b74d/Workbooks/Examples/Ch18/Loans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c\Home\Documents\Writing\Books\TYV%20Excel%202016\TYV%20Examples\Mortgage%20Principal%20vs%20Intere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vie List"/>
      <sheetName val="Products"/>
      <sheetName val="Test Data"/>
      <sheetName val="Interest Rates"/>
      <sheetName val="Customers"/>
      <sheetName val="Principal and Interest"/>
      <sheetName val="Loan Payment Analysis"/>
      <sheetName val="Amortization Schedule"/>
      <sheetName val="Inventory"/>
      <sheetName val="Products by Category"/>
      <sheetName val="2016 Budget"/>
      <sheetName val="2015 Sales"/>
      <sheetName val="Transpose"/>
      <sheetName val="Par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 Receivable Data"/>
      <sheetName val="Customers"/>
      <sheetName val="DVD Inventory"/>
      <sheetName val="Inventory"/>
      <sheetName val="Parts"/>
      <sheetName val="Parts (2)"/>
      <sheetName val="Defects"/>
    </sheetNames>
    <sheetDataSet>
      <sheetData sheetId="0">
        <row r="1">
          <cell r="I1">
            <v>39133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>
        <row r="3">
          <cell r="G3" t="str">
            <v>Group Leader</v>
          </cell>
          <cell r="H3" t="str">
            <v>Group Leader</v>
          </cell>
        </row>
        <row r="4">
          <cell r="G4" t="str">
            <v>Johnson</v>
          </cell>
          <cell r="H4" t="str">
            <v>Perkins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Amortization Schedule"/>
      <sheetName val="Mortgage Paydown Analysi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Amortization Schedule"/>
      <sheetName val="Mortgage Paydown Analy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cipal vs Interest"/>
    </sheetNames>
    <sheetDataSet>
      <sheetData sheetId="0">
        <row r="3">
          <cell r="G3" t="str">
            <v>Principal</v>
          </cell>
          <cell r="H3" t="str">
            <v>Interest</v>
          </cell>
        </row>
        <row r="4">
          <cell r="F4">
            <v>2010</v>
          </cell>
          <cell r="G4">
            <v>2542.3364994086719</v>
          </cell>
          <cell r="H4">
            <v>17000</v>
          </cell>
        </row>
        <row r="5">
          <cell r="F5">
            <v>2011</v>
          </cell>
          <cell r="G5">
            <v>2758.4351018584089</v>
          </cell>
          <cell r="H5">
            <v>16783.901397550264</v>
          </cell>
        </row>
        <row r="6">
          <cell r="F6">
            <v>2012</v>
          </cell>
          <cell r="G6">
            <v>2992.902085516374</v>
          </cell>
          <cell r="H6">
            <v>16549.434413892301</v>
          </cell>
        </row>
        <row r="7">
          <cell r="F7">
            <v>2013</v>
          </cell>
          <cell r="G7">
            <v>3247.2987627852663</v>
          </cell>
          <cell r="H7">
            <v>16295.037736623408</v>
          </cell>
        </row>
        <row r="8">
          <cell r="F8">
            <v>2014</v>
          </cell>
          <cell r="G8">
            <v>3523.3191576220129</v>
          </cell>
          <cell r="H8">
            <v>16019.017341786661</v>
          </cell>
        </row>
        <row r="9">
          <cell r="F9">
            <v>2015</v>
          </cell>
          <cell r="G9">
            <v>3822.8012860198846</v>
          </cell>
          <cell r="H9">
            <v>15719.535213388788</v>
          </cell>
        </row>
        <row r="10">
          <cell r="F10">
            <v>2016</v>
          </cell>
          <cell r="G10">
            <v>4147.7393953315741</v>
          </cell>
          <cell r="H10">
            <v>15394.597104077098</v>
          </cell>
        </row>
        <row r="11">
          <cell r="F11">
            <v>2017</v>
          </cell>
          <cell r="G11">
            <v>4500.2972439347586</v>
          </cell>
          <cell r="H11">
            <v>15042.039255473916</v>
          </cell>
        </row>
        <row r="12">
          <cell r="F12">
            <v>2018</v>
          </cell>
          <cell r="G12">
            <v>4882.8225096692122</v>
          </cell>
          <cell r="H12">
            <v>14659.51398973946</v>
          </cell>
        </row>
        <row r="13">
          <cell r="F13">
            <v>2019</v>
          </cell>
          <cell r="G13">
            <v>5297.8624229910956</v>
          </cell>
          <cell r="H13">
            <v>14244.474076417579</v>
          </cell>
        </row>
        <row r="14">
          <cell r="F14">
            <v>2020</v>
          </cell>
          <cell r="G14">
            <v>5748.1807289453391</v>
          </cell>
          <cell r="H14">
            <v>13794.155770463332</v>
          </cell>
        </row>
        <row r="15">
          <cell r="F15">
            <v>2021</v>
          </cell>
          <cell r="G15">
            <v>6236.7760909056924</v>
          </cell>
          <cell r="H15">
            <v>13305.560408502981</v>
          </cell>
        </row>
        <row r="16">
          <cell r="F16">
            <v>2022</v>
          </cell>
          <cell r="G16">
            <v>6766.9020586326778</v>
          </cell>
          <cell r="H16">
            <v>12775.434440775996</v>
          </cell>
        </row>
        <row r="17">
          <cell r="F17">
            <v>2023</v>
          </cell>
          <cell r="G17">
            <v>7342.0887336164542</v>
          </cell>
          <cell r="H17">
            <v>12200.247765792219</v>
          </cell>
        </row>
        <row r="18">
          <cell r="F18">
            <v>2024</v>
          </cell>
          <cell r="G18">
            <v>7966.1662759738538</v>
          </cell>
          <cell r="H18">
            <v>11576.170223434823</v>
          </cell>
        </row>
        <row r="19">
          <cell r="F19">
            <v>2025</v>
          </cell>
          <cell r="G19">
            <v>8643.2904094316309</v>
          </cell>
          <cell r="H19">
            <v>10899.046089977044</v>
          </cell>
        </row>
        <row r="20">
          <cell r="F20">
            <v>2026</v>
          </cell>
          <cell r="G20">
            <v>9377.9700942333184</v>
          </cell>
          <cell r="H20">
            <v>10164.366405175355</v>
          </cell>
        </row>
        <row r="21">
          <cell r="F21">
            <v>2027</v>
          </cell>
          <cell r="G21">
            <v>10175.097552243151</v>
          </cell>
          <cell r="H21">
            <v>9367.2389471655224</v>
          </cell>
        </row>
        <row r="22">
          <cell r="F22">
            <v>2028</v>
          </cell>
          <cell r="G22">
            <v>11039.980844183819</v>
          </cell>
          <cell r="H22">
            <v>8502.3556552248556</v>
          </cell>
        </row>
        <row r="23">
          <cell r="F23">
            <v>2029</v>
          </cell>
          <cell r="G23">
            <v>11978.379215939443</v>
          </cell>
          <cell r="H23">
            <v>7563.9572834692299</v>
          </cell>
        </row>
        <row r="24">
          <cell r="F24">
            <v>2030</v>
          </cell>
          <cell r="G24">
            <v>12996.541449294298</v>
          </cell>
          <cell r="H24">
            <v>6545.795050114376</v>
          </cell>
        </row>
        <row r="25">
          <cell r="F25">
            <v>2031</v>
          </cell>
          <cell r="G25">
            <v>14101.24747248431</v>
          </cell>
          <cell r="H25">
            <v>5441.0890269243628</v>
          </cell>
        </row>
        <row r="26">
          <cell r="F26">
            <v>2032</v>
          </cell>
          <cell r="G26">
            <v>15299.853507645477</v>
          </cell>
          <cell r="H26">
            <v>4242.4829917631951</v>
          </cell>
        </row>
        <row r="27">
          <cell r="F27">
            <v>2033</v>
          </cell>
          <cell r="G27">
            <v>16600.341055795343</v>
          </cell>
          <cell r="H27">
            <v>2941.9954436133294</v>
          </cell>
        </row>
        <row r="28">
          <cell r="F28">
            <v>2034</v>
          </cell>
          <cell r="G28">
            <v>18011.370045537948</v>
          </cell>
          <cell r="H28">
            <v>1530.9664538707254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3F939D5-510F-42FC-97EA-90F0F9912DAF}" name="Table1" displayName="Table1" ref="A2:H10" totalsRowShown="0" headerRowDxfId="9" dataDxfId="8">
  <autoFilter ref="A2:H10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3A15F71-D569-45F3-A4FE-DFB3673FA74A}" name="Division" dataDxfId="7"/>
    <tableColumn id="2" xr3:uid="{5F8907BB-34A8-4920-9324-661B38B7FD02}" name="Description" dataDxfId="6"/>
    <tableColumn id="3" xr3:uid="{09B7B1B8-9D03-4570-BD36-BB8F671C946D}" name="Number" dataDxfId="5"/>
    <tableColumn id="4" xr3:uid="{32784985-2A7F-481E-8E10-FDBEFB74D395}" name="Quantity" dataDxfId="4"/>
    <tableColumn id="5" xr3:uid="{26031544-FD76-4B82-9139-FC5BC497600C}" name="Unit Cost" dataDxfId="3"/>
    <tableColumn id="6" xr3:uid="{34FF6418-C9F1-46A2-BAB3-AD91129E49B7}" name="Total Cost" dataDxfId="2">
      <calculatedColumnFormula>E3*D3</calculatedColumnFormula>
    </tableColumn>
    <tableColumn id="7" xr3:uid="{97649CA9-AB21-4281-A0B1-288F5AB25A5C}" name="Retail" dataDxfId="1"/>
    <tableColumn id="8" xr3:uid="{896C8D64-ED47-4F80-A74B-F38A70D38EE6}" name="Gross Margin" dataDxfId="0" dataCellStyle="Percent">
      <calculatedColumnFormula>(G3-E3)/E3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AADB2-C2D0-4E47-B3CF-2BC2C8CF9AA1}">
  <sheetPr published="0"/>
  <dimension ref="A1:O13"/>
  <sheetViews>
    <sheetView workbookViewId="0">
      <selection activeCell="B10" sqref="B10"/>
    </sheetView>
  </sheetViews>
  <sheetFormatPr defaultColWidth="8.85546875" defaultRowHeight="15.75" x14ac:dyDescent="0.25"/>
  <cols>
    <col min="1" max="1" width="22.7109375" style="2" customWidth="1"/>
    <col min="2" max="3" width="12.85546875" style="2" customWidth="1"/>
    <col min="4" max="7" width="13.7109375" style="2" customWidth="1"/>
    <col min="8" max="8" width="8.85546875" style="2"/>
    <col min="9" max="9" width="14.42578125" style="2" bestFit="1" customWidth="1"/>
    <col min="10" max="11" width="8.85546875" style="2"/>
    <col min="12" max="12" width="11.28515625" style="2" bestFit="1" customWidth="1"/>
    <col min="13" max="16384" width="8.85546875" style="2"/>
  </cols>
  <sheetData>
    <row r="1" spans="1:15" ht="23.25" x14ac:dyDescent="0.3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15" s="4" customFormat="1" ht="24" customHeight="1" thickBot="1" x14ac:dyDescent="0.25">
      <c r="A2" s="3" t="s">
        <v>1</v>
      </c>
      <c r="B2" s="3"/>
    </row>
    <row r="3" spans="1:15" ht="16.5" customHeight="1" thickTop="1" x14ac:dyDescent="0.25">
      <c r="A3" s="5" t="s">
        <v>2</v>
      </c>
      <c r="B3" s="6">
        <v>100000</v>
      </c>
    </row>
    <row r="4" spans="1:15" x14ac:dyDescent="0.25">
      <c r="A4" s="5" t="s">
        <v>3</v>
      </c>
      <c r="B4" s="6">
        <v>15000</v>
      </c>
      <c r="K4" s="7"/>
      <c r="L4" s="8"/>
      <c r="O4" s="6"/>
    </row>
    <row r="5" spans="1:15" x14ac:dyDescent="0.25">
      <c r="A5" s="5" t="s">
        <v>4</v>
      </c>
      <c r="B5" s="7">
        <v>0.06</v>
      </c>
      <c r="K5" s="7"/>
      <c r="L5" s="8"/>
      <c r="O5" s="6"/>
    </row>
    <row r="6" spans="1:15" x14ac:dyDescent="0.25">
      <c r="A6" s="5" t="s">
        <v>5</v>
      </c>
      <c r="B6" s="2">
        <v>25</v>
      </c>
      <c r="K6" s="7"/>
      <c r="L6" s="8"/>
      <c r="O6" s="6"/>
    </row>
    <row r="7" spans="1:15" x14ac:dyDescent="0.25">
      <c r="A7" s="5" t="s">
        <v>6</v>
      </c>
      <c r="B7" s="8">
        <v>-100</v>
      </c>
      <c r="K7" s="7"/>
      <c r="L7" s="8"/>
      <c r="O7" s="6"/>
    </row>
    <row r="8" spans="1:15" x14ac:dyDescent="0.25">
      <c r="K8" s="7"/>
      <c r="L8" s="8"/>
      <c r="O8" s="6"/>
    </row>
    <row r="9" spans="1:15" s="11" customFormat="1" ht="39.75" thickBot="1" x14ac:dyDescent="0.35">
      <c r="A9" s="9" t="s">
        <v>7</v>
      </c>
      <c r="B9" s="10" t="s">
        <v>8</v>
      </c>
      <c r="C9" s="10" t="s">
        <v>9</v>
      </c>
      <c r="D9" s="2"/>
      <c r="E9" s="2"/>
      <c r="F9" s="2"/>
      <c r="G9" s="2"/>
      <c r="H9" s="2"/>
      <c r="I9" s="2"/>
      <c r="J9" s="2"/>
      <c r="K9" s="2"/>
      <c r="L9" s="6"/>
    </row>
    <row r="10" spans="1:15" ht="16.5" thickTop="1" x14ac:dyDescent="0.25">
      <c r="A10" s="5" t="s">
        <v>10</v>
      </c>
      <c r="B10" s="12">
        <f>PMT(B5 / 12, B6 * 12, B3)</f>
        <v>-644.30140148550856</v>
      </c>
      <c r="C10" s="12">
        <f>B10 + B7</f>
        <v>-744.30140148550856</v>
      </c>
    </row>
    <row r="11" spans="1:15" x14ac:dyDescent="0.25">
      <c r="A11" s="5" t="s">
        <v>11</v>
      </c>
      <c r="B11" s="13">
        <f>B6</f>
        <v>25</v>
      </c>
      <c r="C11" s="14">
        <f>NPER(B5 / 12, C10, B3) / 12</f>
        <v>18.613769009394971</v>
      </c>
    </row>
    <row r="12" spans="1:15" x14ac:dyDescent="0.25">
      <c r="A12" s="5" t="s">
        <v>12</v>
      </c>
      <c r="B12" s="15">
        <f>B10 * B11 * 12</f>
        <v>-193290.42044565256</v>
      </c>
      <c r="C12" s="15">
        <f>C10 * C11 * 12</f>
        <v>-166251.05232744245</v>
      </c>
    </row>
    <row r="13" spans="1:15" x14ac:dyDescent="0.25">
      <c r="A13" s="5" t="s">
        <v>13</v>
      </c>
      <c r="B13" s="16" t="s">
        <v>14</v>
      </c>
      <c r="C13" s="15">
        <f>-(B12-C12)</f>
        <v>27039.368118210114</v>
      </c>
    </row>
  </sheetData>
  <mergeCells count="1">
    <mergeCell ref="A1:I1"/>
  </mergeCells>
  <pageMargins left="0.75" right="0.75" top="1" bottom="1" header="0.5" footer="0.5"/>
  <pageSetup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8D024-832E-4C38-9718-989136AABA87}">
  <dimension ref="A1:H46"/>
  <sheetViews>
    <sheetView workbookViewId="0"/>
  </sheetViews>
  <sheetFormatPr defaultRowHeight="18.75" x14ac:dyDescent="0.3"/>
  <cols>
    <col min="1" max="1" width="11.85546875" style="25" customWidth="1"/>
    <col min="2" max="2" width="51" style="25" customWidth="1"/>
    <col min="3" max="3" width="17.28515625" style="25" customWidth="1"/>
    <col min="4" max="4" width="9.28515625" style="29" bestFit="1" customWidth="1"/>
    <col min="5" max="5" width="9.28515625" style="25" bestFit="1" customWidth="1"/>
    <col min="6" max="6" width="11.85546875" style="25" bestFit="1" customWidth="1"/>
    <col min="7" max="7" width="9.28515625" style="25" bestFit="1" customWidth="1"/>
    <col min="8" max="8" width="10.5703125" style="25" bestFit="1" customWidth="1"/>
    <col min="9" max="16384" width="9.140625" style="25"/>
  </cols>
  <sheetData>
    <row r="1" spans="1:8" s="21" customFormat="1" ht="38.25" customHeight="1" x14ac:dyDescent="0.3">
      <c r="A1" s="17" t="s">
        <v>15</v>
      </c>
      <c r="B1" s="18" t="s">
        <v>16</v>
      </c>
      <c r="C1" s="18" t="s">
        <v>17</v>
      </c>
      <c r="D1" s="19" t="s">
        <v>18</v>
      </c>
      <c r="E1" s="18" t="s">
        <v>19</v>
      </c>
      <c r="F1" s="18" t="s">
        <v>20</v>
      </c>
      <c r="G1" s="18" t="s">
        <v>21</v>
      </c>
      <c r="H1" s="20" t="s">
        <v>22</v>
      </c>
    </row>
    <row r="2" spans="1:8" x14ac:dyDescent="0.3">
      <c r="A2" s="22">
        <v>1</v>
      </c>
      <c r="B2" s="23" t="s">
        <v>23</v>
      </c>
      <c r="C2" s="23" t="s">
        <v>24</v>
      </c>
      <c r="D2" s="23">
        <v>25</v>
      </c>
      <c r="E2" s="23">
        <v>25</v>
      </c>
      <c r="F2" s="23">
        <v>0</v>
      </c>
      <c r="G2" s="23">
        <v>41</v>
      </c>
      <c r="H2" s="24">
        <v>10</v>
      </c>
    </row>
    <row r="3" spans="1:8" x14ac:dyDescent="0.3">
      <c r="A3" s="22">
        <v>3</v>
      </c>
      <c r="B3" s="23" t="s">
        <v>25</v>
      </c>
      <c r="C3" s="23" t="s">
        <v>26</v>
      </c>
      <c r="D3" s="23">
        <v>0</v>
      </c>
      <c r="E3" s="23">
        <v>50</v>
      </c>
      <c r="F3" s="23">
        <v>50</v>
      </c>
      <c r="G3" s="23">
        <v>50</v>
      </c>
      <c r="H3" s="24">
        <v>25</v>
      </c>
    </row>
    <row r="4" spans="1:8" x14ac:dyDescent="0.3">
      <c r="A4" s="22">
        <v>4</v>
      </c>
      <c r="B4" s="23" t="s">
        <v>27</v>
      </c>
      <c r="C4" s="23" t="s">
        <v>28</v>
      </c>
      <c r="D4" s="23">
        <v>0</v>
      </c>
      <c r="E4" s="23">
        <v>0</v>
      </c>
      <c r="F4" s="23">
        <v>0</v>
      </c>
      <c r="G4" s="23">
        <v>40</v>
      </c>
      <c r="H4" s="24">
        <v>10</v>
      </c>
    </row>
    <row r="5" spans="1:8" x14ac:dyDescent="0.3">
      <c r="A5" s="22">
        <v>5</v>
      </c>
      <c r="B5" s="23" t="s">
        <v>29</v>
      </c>
      <c r="C5" s="23" t="s">
        <v>30</v>
      </c>
      <c r="D5" s="23">
        <v>0</v>
      </c>
      <c r="E5" s="23">
        <v>15</v>
      </c>
      <c r="F5" s="23">
        <v>15</v>
      </c>
      <c r="G5" s="23">
        <v>0</v>
      </c>
      <c r="H5" s="24">
        <v>10</v>
      </c>
    </row>
    <row r="6" spans="1:8" x14ac:dyDescent="0.3">
      <c r="A6" s="22">
        <v>6</v>
      </c>
      <c r="B6" s="23" t="s">
        <v>31</v>
      </c>
      <c r="C6" s="23" t="s">
        <v>32</v>
      </c>
      <c r="D6" s="23">
        <v>0</v>
      </c>
      <c r="E6" s="23">
        <v>0</v>
      </c>
      <c r="F6" s="23">
        <v>0</v>
      </c>
      <c r="G6" s="23">
        <v>10</v>
      </c>
      <c r="H6" s="24">
        <v>25</v>
      </c>
    </row>
    <row r="7" spans="1:8" x14ac:dyDescent="0.3">
      <c r="A7" s="22">
        <v>7</v>
      </c>
      <c r="B7" s="23" t="s">
        <v>33</v>
      </c>
      <c r="C7" s="23" t="s">
        <v>34</v>
      </c>
      <c r="D7" s="23">
        <v>0</v>
      </c>
      <c r="E7" s="23">
        <v>0</v>
      </c>
      <c r="F7" s="23">
        <v>0</v>
      </c>
      <c r="G7" s="23">
        <v>0</v>
      </c>
      <c r="H7" s="24">
        <v>10</v>
      </c>
    </row>
    <row r="8" spans="1:8" x14ac:dyDescent="0.3">
      <c r="A8" s="22">
        <v>8</v>
      </c>
      <c r="B8" s="23" t="s">
        <v>35</v>
      </c>
      <c r="C8" s="23" t="s">
        <v>36</v>
      </c>
      <c r="D8" s="23">
        <v>0</v>
      </c>
      <c r="E8" s="23">
        <v>0</v>
      </c>
      <c r="F8" s="23">
        <v>0</v>
      </c>
      <c r="G8" s="23">
        <v>0</v>
      </c>
      <c r="H8" s="24">
        <v>10</v>
      </c>
    </row>
    <row r="9" spans="1:8" x14ac:dyDescent="0.3">
      <c r="A9" s="22">
        <v>14</v>
      </c>
      <c r="B9" s="23" t="s">
        <v>37</v>
      </c>
      <c r="C9" s="23" t="s">
        <v>38</v>
      </c>
      <c r="D9" s="23">
        <v>0</v>
      </c>
      <c r="E9" s="23">
        <v>40</v>
      </c>
      <c r="F9" s="23">
        <v>40</v>
      </c>
      <c r="G9" s="23">
        <v>0</v>
      </c>
      <c r="H9" s="24">
        <v>10</v>
      </c>
    </row>
    <row r="10" spans="1:8" x14ac:dyDescent="0.3">
      <c r="A10" s="22">
        <v>17</v>
      </c>
      <c r="B10" s="23" t="s">
        <v>39</v>
      </c>
      <c r="C10" s="23" t="s">
        <v>40</v>
      </c>
      <c r="D10" s="23">
        <v>0</v>
      </c>
      <c r="E10" s="23">
        <v>0</v>
      </c>
      <c r="F10" s="23">
        <v>0</v>
      </c>
      <c r="G10" s="23">
        <v>0</v>
      </c>
      <c r="H10" s="24">
        <v>10</v>
      </c>
    </row>
    <row r="11" spans="1:8" x14ac:dyDescent="0.3">
      <c r="A11" s="22">
        <v>19</v>
      </c>
      <c r="B11" s="23" t="s">
        <v>41</v>
      </c>
      <c r="C11" s="23" t="s">
        <v>42</v>
      </c>
      <c r="D11" s="23">
        <v>0</v>
      </c>
      <c r="E11" s="23">
        <v>0</v>
      </c>
      <c r="F11" s="23">
        <v>0</v>
      </c>
      <c r="G11" s="23">
        <v>20</v>
      </c>
      <c r="H11" s="24">
        <v>5</v>
      </c>
    </row>
    <row r="12" spans="1:8" x14ac:dyDescent="0.3">
      <c r="A12" s="22">
        <v>20</v>
      </c>
      <c r="B12" s="23" t="s">
        <v>43</v>
      </c>
      <c r="C12" s="23" t="s">
        <v>32</v>
      </c>
      <c r="D12" s="23">
        <v>0</v>
      </c>
      <c r="E12" s="23">
        <v>0</v>
      </c>
      <c r="F12" s="23">
        <v>0</v>
      </c>
      <c r="G12" s="23">
        <v>40</v>
      </c>
      <c r="H12" s="24">
        <v>10</v>
      </c>
    </row>
    <row r="13" spans="1:8" x14ac:dyDescent="0.3">
      <c r="A13" s="22">
        <v>21</v>
      </c>
      <c r="B13" s="23" t="s">
        <v>44</v>
      </c>
      <c r="C13" s="23" t="s">
        <v>45</v>
      </c>
      <c r="D13" s="23">
        <v>0</v>
      </c>
      <c r="E13" s="23">
        <v>0</v>
      </c>
      <c r="F13" s="23">
        <v>0</v>
      </c>
      <c r="G13" s="23">
        <v>0</v>
      </c>
      <c r="H13" s="24">
        <v>5</v>
      </c>
    </row>
    <row r="14" spans="1:8" x14ac:dyDescent="0.3">
      <c r="A14" s="22">
        <v>34</v>
      </c>
      <c r="B14" s="23" t="s">
        <v>46</v>
      </c>
      <c r="C14" s="23" t="s">
        <v>47</v>
      </c>
      <c r="D14" s="23">
        <v>23</v>
      </c>
      <c r="E14" s="23">
        <v>23</v>
      </c>
      <c r="F14" s="23">
        <v>0</v>
      </c>
      <c r="G14" s="23">
        <v>0</v>
      </c>
      <c r="H14" s="24">
        <v>15</v>
      </c>
    </row>
    <row r="15" spans="1:8" x14ac:dyDescent="0.3">
      <c r="A15" s="22">
        <v>40</v>
      </c>
      <c r="B15" s="23" t="s">
        <v>48</v>
      </c>
      <c r="C15" s="23" t="s">
        <v>49</v>
      </c>
      <c r="D15" s="23">
        <v>0</v>
      </c>
      <c r="E15" s="23">
        <v>0</v>
      </c>
      <c r="F15" s="23">
        <v>0</v>
      </c>
      <c r="G15" s="23">
        <v>120</v>
      </c>
      <c r="H15" s="24">
        <v>30</v>
      </c>
    </row>
    <row r="16" spans="1:8" x14ac:dyDescent="0.3">
      <c r="A16" s="22">
        <v>41</v>
      </c>
      <c r="B16" s="23" t="s">
        <v>50</v>
      </c>
      <c r="C16" s="23" t="s">
        <v>51</v>
      </c>
      <c r="D16" s="23">
        <v>0</v>
      </c>
      <c r="E16" s="23">
        <v>0</v>
      </c>
      <c r="F16" s="23">
        <v>0</v>
      </c>
      <c r="G16" s="23">
        <v>0</v>
      </c>
      <c r="H16" s="24">
        <v>10</v>
      </c>
    </row>
    <row r="17" spans="1:8" x14ac:dyDescent="0.3">
      <c r="A17" s="22">
        <v>43</v>
      </c>
      <c r="B17" s="23" t="s">
        <v>52</v>
      </c>
      <c r="C17" s="23" t="s">
        <v>53</v>
      </c>
      <c r="D17" s="23">
        <v>325</v>
      </c>
      <c r="E17" s="23">
        <v>325</v>
      </c>
      <c r="F17" s="23">
        <v>0</v>
      </c>
      <c r="G17" s="23">
        <v>300</v>
      </c>
      <c r="H17" s="24">
        <v>25</v>
      </c>
    </row>
    <row r="18" spans="1:8" x14ac:dyDescent="0.3">
      <c r="A18" s="22">
        <v>48</v>
      </c>
      <c r="B18" s="23" t="s">
        <v>54</v>
      </c>
      <c r="C18" s="23" t="s">
        <v>55</v>
      </c>
      <c r="D18" s="23">
        <v>0</v>
      </c>
      <c r="E18" s="23">
        <v>0</v>
      </c>
      <c r="F18" s="23">
        <v>0</v>
      </c>
      <c r="G18" s="23">
        <v>0</v>
      </c>
      <c r="H18" s="24">
        <v>25</v>
      </c>
    </row>
    <row r="19" spans="1:8" x14ac:dyDescent="0.3">
      <c r="A19" s="22">
        <v>51</v>
      </c>
      <c r="B19" s="23" t="s">
        <v>56</v>
      </c>
      <c r="C19" s="23" t="s">
        <v>57</v>
      </c>
      <c r="D19" s="23">
        <v>0</v>
      </c>
      <c r="E19" s="23">
        <v>0</v>
      </c>
      <c r="F19" s="23">
        <v>0</v>
      </c>
      <c r="G19" s="23">
        <v>40</v>
      </c>
      <c r="H19" s="24">
        <v>10</v>
      </c>
    </row>
    <row r="20" spans="1:8" x14ac:dyDescent="0.3">
      <c r="A20" s="22">
        <v>52</v>
      </c>
      <c r="B20" s="23" t="s">
        <v>58</v>
      </c>
      <c r="C20" s="23" t="s">
        <v>59</v>
      </c>
      <c r="D20" s="23">
        <v>0</v>
      </c>
      <c r="E20" s="23">
        <v>60</v>
      </c>
      <c r="F20" s="23">
        <v>60</v>
      </c>
      <c r="G20" s="23">
        <v>0</v>
      </c>
      <c r="H20" s="24">
        <v>25</v>
      </c>
    </row>
    <row r="21" spans="1:8" x14ac:dyDescent="0.3">
      <c r="A21" s="22">
        <v>56</v>
      </c>
      <c r="B21" s="23" t="s">
        <v>60</v>
      </c>
      <c r="C21" s="23" t="s">
        <v>61</v>
      </c>
      <c r="D21" s="23">
        <v>110</v>
      </c>
      <c r="E21" s="23">
        <v>120</v>
      </c>
      <c r="F21" s="23">
        <v>10</v>
      </c>
      <c r="G21" s="23">
        <v>0</v>
      </c>
      <c r="H21" s="24">
        <v>30</v>
      </c>
    </row>
    <row r="22" spans="1:8" x14ac:dyDescent="0.3">
      <c r="A22" s="22">
        <v>57</v>
      </c>
      <c r="B22" s="23" t="s">
        <v>62</v>
      </c>
      <c r="C22" s="23" t="s">
        <v>63</v>
      </c>
      <c r="D22" s="23">
        <v>0</v>
      </c>
      <c r="E22" s="23">
        <v>80</v>
      </c>
      <c r="F22" s="23">
        <v>80</v>
      </c>
      <c r="G22" s="23">
        <v>0</v>
      </c>
      <c r="H22" s="24">
        <v>20</v>
      </c>
    </row>
    <row r="23" spans="1:8" x14ac:dyDescent="0.3">
      <c r="A23" s="22">
        <v>65</v>
      </c>
      <c r="B23" s="23" t="s">
        <v>64</v>
      </c>
      <c r="C23" s="23" t="s">
        <v>65</v>
      </c>
      <c r="D23" s="23">
        <v>0</v>
      </c>
      <c r="E23" s="23">
        <v>40</v>
      </c>
      <c r="F23" s="23">
        <v>40</v>
      </c>
      <c r="G23" s="23">
        <v>0</v>
      </c>
      <c r="H23" s="24">
        <v>10</v>
      </c>
    </row>
    <row r="24" spans="1:8" x14ac:dyDescent="0.3">
      <c r="A24" s="22">
        <v>66</v>
      </c>
      <c r="B24" s="23" t="s">
        <v>66</v>
      </c>
      <c r="C24" s="23" t="s">
        <v>67</v>
      </c>
      <c r="D24" s="23">
        <v>0</v>
      </c>
      <c r="E24" s="23">
        <v>80</v>
      </c>
      <c r="F24" s="23">
        <v>80</v>
      </c>
      <c r="G24" s="23">
        <v>0</v>
      </c>
      <c r="H24" s="24">
        <v>20</v>
      </c>
    </row>
    <row r="25" spans="1:8" x14ac:dyDescent="0.3">
      <c r="A25" s="22">
        <v>72</v>
      </c>
      <c r="B25" s="23" t="s">
        <v>68</v>
      </c>
      <c r="C25" s="23" t="s">
        <v>69</v>
      </c>
      <c r="D25" s="23">
        <v>0</v>
      </c>
      <c r="E25" s="23">
        <v>0</v>
      </c>
      <c r="F25" s="23">
        <v>0</v>
      </c>
      <c r="G25" s="23">
        <v>40</v>
      </c>
      <c r="H25" s="24">
        <v>10</v>
      </c>
    </row>
    <row r="26" spans="1:8" x14ac:dyDescent="0.3">
      <c r="A26" s="22">
        <v>74</v>
      </c>
      <c r="B26" s="23" t="s">
        <v>70</v>
      </c>
      <c r="C26" s="23" t="s">
        <v>71</v>
      </c>
      <c r="D26" s="23">
        <v>0</v>
      </c>
      <c r="E26" s="23">
        <v>0</v>
      </c>
      <c r="F26" s="23">
        <v>0</v>
      </c>
      <c r="G26" s="23">
        <v>0</v>
      </c>
      <c r="H26" s="24">
        <v>5</v>
      </c>
    </row>
    <row r="27" spans="1:8" x14ac:dyDescent="0.3">
      <c r="A27" s="22">
        <v>77</v>
      </c>
      <c r="B27" s="23" t="s">
        <v>72</v>
      </c>
      <c r="C27" s="23" t="s">
        <v>73</v>
      </c>
      <c r="D27" s="23">
        <v>0</v>
      </c>
      <c r="E27" s="23">
        <v>60</v>
      </c>
      <c r="F27" s="23">
        <v>60</v>
      </c>
      <c r="G27" s="23">
        <v>0</v>
      </c>
      <c r="H27" s="24">
        <v>15</v>
      </c>
    </row>
    <row r="28" spans="1:8" x14ac:dyDescent="0.3">
      <c r="A28" s="22">
        <v>80</v>
      </c>
      <c r="B28" s="23" t="s">
        <v>74</v>
      </c>
      <c r="C28" s="23" t="s">
        <v>75</v>
      </c>
      <c r="D28" s="23">
        <v>20</v>
      </c>
      <c r="E28" s="23">
        <v>20</v>
      </c>
      <c r="F28" s="23">
        <v>0</v>
      </c>
      <c r="G28" s="23">
        <v>0</v>
      </c>
      <c r="H28" s="24">
        <v>50</v>
      </c>
    </row>
    <row r="29" spans="1:8" x14ac:dyDescent="0.3">
      <c r="A29" s="22">
        <v>81</v>
      </c>
      <c r="B29" s="23" t="s">
        <v>76</v>
      </c>
      <c r="C29" s="23" t="s">
        <v>77</v>
      </c>
      <c r="D29" s="23">
        <v>75</v>
      </c>
      <c r="E29" s="23">
        <v>125</v>
      </c>
      <c r="F29" s="23">
        <v>50</v>
      </c>
      <c r="G29" s="23">
        <v>0</v>
      </c>
      <c r="H29" s="24">
        <v>100</v>
      </c>
    </row>
    <row r="30" spans="1:8" x14ac:dyDescent="0.3">
      <c r="A30" s="22">
        <v>82</v>
      </c>
      <c r="B30" s="23" t="s">
        <v>78</v>
      </c>
      <c r="C30" s="23" t="s">
        <v>79</v>
      </c>
      <c r="D30" s="23">
        <v>0</v>
      </c>
      <c r="E30" s="23">
        <v>0</v>
      </c>
      <c r="F30" s="23">
        <v>0</v>
      </c>
      <c r="G30" s="23">
        <v>0</v>
      </c>
      <c r="H30" s="24">
        <v>20</v>
      </c>
    </row>
    <row r="31" spans="1:8" x14ac:dyDescent="0.3">
      <c r="A31" s="22">
        <v>83</v>
      </c>
      <c r="B31" s="23" t="s">
        <v>80</v>
      </c>
      <c r="C31" s="23" t="s">
        <v>81</v>
      </c>
      <c r="D31" s="23">
        <v>0</v>
      </c>
      <c r="E31" s="23">
        <v>0</v>
      </c>
      <c r="F31" s="23">
        <v>0</v>
      </c>
      <c r="G31" s="23">
        <v>0</v>
      </c>
      <c r="H31" s="24">
        <v>30</v>
      </c>
    </row>
    <row r="32" spans="1:8" x14ac:dyDescent="0.3">
      <c r="A32" s="22">
        <v>85</v>
      </c>
      <c r="B32" s="23" t="s">
        <v>82</v>
      </c>
      <c r="C32" s="23" t="s">
        <v>83</v>
      </c>
      <c r="D32" s="23">
        <v>0</v>
      </c>
      <c r="E32" s="23">
        <v>0</v>
      </c>
      <c r="F32" s="23">
        <v>0</v>
      </c>
      <c r="G32" s="23">
        <v>10</v>
      </c>
      <c r="H32" s="24">
        <v>10</v>
      </c>
    </row>
    <row r="33" spans="1:8" x14ac:dyDescent="0.3">
      <c r="A33" s="22">
        <v>86</v>
      </c>
      <c r="B33" s="23" t="s">
        <v>84</v>
      </c>
      <c r="C33" s="23" t="s">
        <v>85</v>
      </c>
      <c r="D33" s="23">
        <v>0</v>
      </c>
      <c r="E33" s="23">
        <v>0</v>
      </c>
      <c r="F33" s="23">
        <v>0</v>
      </c>
      <c r="G33" s="23">
        <v>0</v>
      </c>
      <c r="H33" s="24">
        <v>10</v>
      </c>
    </row>
    <row r="34" spans="1:8" x14ac:dyDescent="0.3">
      <c r="A34" s="22">
        <v>87</v>
      </c>
      <c r="B34" s="23" t="s">
        <v>86</v>
      </c>
      <c r="C34" s="23" t="s">
        <v>87</v>
      </c>
      <c r="D34" s="23">
        <v>0</v>
      </c>
      <c r="E34" s="23">
        <v>0</v>
      </c>
      <c r="F34" s="23">
        <v>0</v>
      </c>
      <c r="G34" s="23">
        <v>0</v>
      </c>
      <c r="H34" s="24">
        <v>20</v>
      </c>
    </row>
    <row r="35" spans="1:8" x14ac:dyDescent="0.3">
      <c r="A35" s="22">
        <v>88</v>
      </c>
      <c r="B35" s="23" t="s">
        <v>88</v>
      </c>
      <c r="C35" s="23" t="s">
        <v>89</v>
      </c>
      <c r="D35" s="23">
        <v>0</v>
      </c>
      <c r="E35" s="23">
        <v>0</v>
      </c>
      <c r="F35" s="23">
        <v>0</v>
      </c>
      <c r="G35" s="23">
        <v>0</v>
      </c>
      <c r="H35" s="24">
        <v>10</v>
      </c>
    </row>
    <row r="36" spans="1:8" x14ac:dyDescent="0.3">
      <c r="A36" s="22">
        <v>89</v>
      </c>
      <c r="B36" s="23" t="s">
        <v>90</v>
      </c>
      <c r="C36" s="23" t="s">
        <v>91</v>
      </c>
      <c r="D36" s="23">
        <v>0</v>
      </c>
      <c r="E36" s="23">
        <v>0</v>
      </c>
      <c r="F36" s="23">
        <v>0</v>
      </c>
      <c r="G36" s="23">
        <v>0</v>
      </c>
      <c r="H36" s="24">
        <v>10</v>
      </c>
    </row>
    <row r="37" spans="1:8" x14ac:dyDescent="0.3">
      <c r="A37" s="22">
        <v>90</v>
      </c>
      <c r="B37" s="23" t="s">
        <v>92</v>
      </c>
      <c r="C37" s="23" t="s">
        <v>93</v>
      </c>
      <c r="D37" s="23">
        <v>0</v>
      </c>
      <c r="E37" s="23">
        <v>0</v>
      </c>
      <c r="F37" s="23">
        <v>0</v>
      </c>
      <c r="G37" s="23">
        <v>0</v>
      </c>
      <c r="H37" s="24">
        <v>10</v>
      </c>
    </row>
    <row r="38" spans="1:8" x14ac:dyDescent="0.3">
      <c r="A38" s="22">
        <v>91</v>
      </c>
      <c r="B38" s="23" t="s">
        <v>94</v>
      </c>
      <c r="C38" s="23" t="s">
        <v>95</v>
      </c>
      <c r="D38" s="23">
        <v>0</v>
      </c>
      <c r="E38" s="23">
        <v>0</v>
      </c>
      <c r="F38" s="23">
        <v>0</v>
      </c>
      <c r="G38" s="23">
        <v>0</v>
      </c>
      <c r="H38" s="24">
        <v>10</v>
      </c>
    </row>
    <row r="39" spans="1:8" x14ac:dyDescent="0.3">
      <c r="A39" s="22">
        <v>92</v>
      </c>
      <c r="B39" s="23" t="s">
        <v>96</v>
      </c>
      <c r="C39" s="23" t="s">
        <v>97</v>
      </c>
      <c r="D39" s="23">
        <v>0</v>
      </c>
      <c r="E39" s="23">
        <v>0</v>
      </c>
      <c r="F39" s="23">
        <v>0</v>
      </c>
      <c r="G39" s="23">
        <v>0</v>
      </c>
      <c r="H39" s="24">
        <v>10</v>
      </c>
    </row>
    <row r="40" spans="1:8" x14ac:dyDescent="0.3">
      <c r="A40" s="22">
        <v>93</v>
      </c>
      <c r="B40" s="23" t="s">
        <v>98</v>
      </c>
      <c r="C40" s="23" t="s">
        <v>99</v>
      </c>
      <c r="D40" s="23">
        <v>0</v>
      </c>
      <c r="E40" s="23">
        <v>0</v>
      </c>
      <c r="F40" s="23">
        <v>0</v>
      </c>
      <c r="G40" s="23">
        <v>0</v>
      </c>
      <c r="H40" s="24">
        <v>10</v>
      </c>
    </row>
    <row r="41" spans="1:8" x14ac:dyDescent="0.3">
      <c r="A41" s="22">
        <v>94</v>
      </c>
      <c r="B41" s="23" t="s">
        <v>100</v>
      </c>
      <c r="C41" s="23" t="s">
        <v>101</v>
      </c>
      <c r="D41" s="23">
        <v>0</v>
      </c>
      <c r="E41" s="23">
        <v>0</v>
      </c>
      <c r="F41" s="23">
        <v>0</v>
      </c>
      <c r="G41" s="23">
        <v>0</v>
      </c>
      <c r="H41" s="24">
        <v>10</v>
      </c>
    </row>
    <row r="42" spans="1:8" x14ac:dyDescent="0.3">
      <c r="A42" s="22">
        <v>95</v>
      </c>
      <c r="B42" s="23" t="s">
        <v>102</v>
      </c>
      <c r="C42" s="23" t="s">
        <v>103</v>
      </c>
      <c r="D42" s="23">
        <v>0</v>
      </c>
      <c r="E42" s="23">
        <v>0</v>
      </c>
      <c r="F42" s="23">
        <v>0</v>
      </c>
      <c r="G42" s="23">
        <v>0</v>
      </c>
      <c r="H42" s="24">
        <v>30</v>
      </c>
    </row>
    <row r="43" spans="1:8" x14ac:dyDescent="0.3">
      <c r="A43" s="22">
        <v>96</v>
      </c>
      <c r="B43" s="23" t="s">
        <v>104</v>
      </c>
      <c r="C43" s="23" t="s">
        <v>105</v>
      </c>
      <c r="D43" s="23">
        <v>0</v>
      </c>
      <c r="E43" s="23">
        <v>0</v>
      </c>
      <c r="F43" s="23">
        <v>0</v>
      </c>
      <c r="G43" s="23">
        <v>0</v>
      </c>
      <c r="H43" s="24">
        <v>30</v>
      </c>
    </row>
    <row r="44" spans="1:8" x14ac:dyDescent="0.3">
      <c r="A44" s="22">
        <v>97</v>
      </c>
      <c r="B44" s="23" t="s">
        <v>106</v>
      </c>
      <c r="C44" s="23" t="s">
        <v>79</v>
      </c>
      <c r="D44" s="23">
        <v>0</v>
      </c>
      <c r="E44" s="23">
        <v>0</v>
      </c>
      <c r="F44" s="23">
        <v>0</v>
      </c>
      <c r="G44" s="23">
        <v>0</v>
      </c>
      <c r="H44" s="24"/>
    </row>
    <row r="45" spans="1:8" x14ac:dyDescent="0.3">
      <c r="A45" s="22">
        <v>98</v>
      </c>
      <c r="B45" s="23" t="s">
        <v>107</v>
      </c>
      <c r="C45" s="23" t="s">
        <v>108</v>
      </c>
      <c r="D45" s="23">
        <v>0</v>
      </c>
      <c r="E45" s="23">
        <v>0</v>
      </c>
      <c r="F45" s="23">
        <v>0</v>
      </c>
      <c r="G45" s="23">
        <v>0</v>
      </c>
      <c r="H45" s="24"/>
    </row>
    <row r="46" spans="1:8" x14ac:dyDescent="0.3">
      <c r="A46" s="26">
        <v>99</v>
      </c>
      <c r="B46" s="27" t="s">
        <v>109</v>
      </c>
      <c r="C46" s="27" t="s">
        <v>110</v>
      </c>
      <c r="D46" s="27">
        <v>0</v>
      </c>
      <c r="E46" s="27">
        <v>0</v>
      </c>
      <c r="F46" s="27">
        <v>0</v>
      </c>
      <c r="G46" s="27">
        <v>0</v>
      </c>
      <c r="H46" s="28"/>
    </row>
  </sheetData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FF630-487C-4A35-8452-649B4FC7DF27}">
  <dimension ref="A1:H14"/>
  <sheetViews>
    <sheetView workbookViewId="0">
      <selection activeCell="A3" sqref="A3"/>
    </sheetView>
  </sheetViews>
  <sheetFormatPr defaultColWidth="9.28515625" defaultRowHeight="18.75" x14ac:dyDescent="0.3"/>
  <cols>
    <col min="1" max="1" width="10.85546875" style="31" customWidth="1"/>
    <col min="2" max="2" width="26" style="31" bestFit="1" customWidth="1"/>
    <col min="3" max="3" width="11.140625" style="31" customWidth="1"/>
    <col min="4" max="4" width="11.85546875" style="31" customWidth="1"/>
    <col min="5" max="5" width="11.7109375" style="31" bestFit="1" customWidth="1"/>
    <col min="6" max="6" width="14.5703125" style="31" bestFit="1" customWidth="1"/>
    <col min="7" max="7" width="10.85546875" style="31" bestFit="1" customWidth="1"/>
    <col min="8" max="8" width="17.140625" style="31" customWidth="1"/>
    <col min="9" max="16384" width="9.28515625" style="31"/>
  </cols>
  <sheetData>
    <row r="1" spans="1:8" ht="49.5" customHeight="1" x14ac:dyDescent="0.3">
      <c r="A1" s="30"/>
    </row>
    <row r="2" spans="1:8" ht="39" customHeight="1" x14ac:dyDescent="0.3">
      <c r="A2" s="32" t="s">
        <v>111</v>
      </c>
      <c r="B2" s="32" t="s">
        <v>112</v>
      </c>
      <c r="C2" s="32" t="s">
        <v>113</v>
      </c>
      <c r="D2" s="32" t="s">
        <v>114</v>
      </c>
      <c r="E2" s="33" t="s">
        <v>115</v>
      </c>
      <c r="F2" s="33" t="s">
        <v>116</v>
      </c>
      <c r="G2" s="33" t="s">
        <v>117</v>
      </c>
      <c r="H2" s="32" t="s">
        <v>118</v>
      </c>
    </row>
    <row r="3" spans="1:8" x14ac:dyDescent="0.3">
      <c r="A3" s="34">
        <v>4</v>
      </c>
      <c r="B3" s="32" t="s">
        <v>119</v>
      </c>
      <c r="C3" s="34" t="s">
        <v>120</v>
      </c>
      <c r="D3" s="34">
        <v>57</v>
      </c>
      <c r="E3" s="35">
        <v>10.47</v>
      </c>
      <c r="F3" s="35">
        <f t="shared" ref="F3:F10" si="0">E3*D3</f>
        <v>596.79000000000008</v>
      </c>
      <c r="G3" s="35">
        <v>17.95</v>
      </c>
      <c r="H3" s="36">
        <f t="shared" ref="H3:H10" si="1">(G3-E3)/E3</f>
        <v>0.71442215854823288</v>
      </c>
    </row>
    <row r="4" spans="1:8" x14ac:dyDescent="0.3">
      <c r="A4" s="34">
        <v>3</v>
      </c>
      <c r="B4" s="32" t="s">
        <v>121</v>
      </c>
      <c r="C4" s="34" t="s">
        <v>122</v>
      </c>
      <c r="D4" s="34">
        <v>856</v>
      </c>
      <c r="E4" s="35">
        <v>0.12</v>
      </c>
      <c r="F4" s="35">
        <f t="shared" si="0"/>
        <v>102.72</v>
      </c>
      <c r="G4" s="35">
        <v>0.25</v>
      </c>
      <c r="H4" s="36">
        <f t="shared" si="1"/>
        <v>1.0833333333333335</v>
      </c>
    </row>
    <row r="5" spans="1:8" x14ac:dyDescent="0.3">
      <c r="A5" s="34">
        <v>3</v>
      </c>
      <c r="B5" s="32" t="s">
        <v>123</v>
      </c>
      <c r="C5" s="34" t="s">
        <v>124</v>
      </c>
      <c r="D5" s="34">
        <v>357</v>
      </c>
      <c r="E5" s="35">
        <v>1.57</v>
      </c>
      <c r="F5" s="35">
        <f t="shared" si="0"/>
        <v>560.49</v>
      </c>
      <c r="G5" s="35">
        <v>2.95</v>
      </c>
      <c r="H5" s="36">
        <f t="shared" si="1"/>
        <v>0.87898089171974525</v>
      </c>
    </row>
    <row r="6" spans="1:8" x14ac:dyDescent="0.3">
      <c r="A6" s="34">
        <v>2</v>
      </c>
      <c r="B6" s="32" t="s">
        <v>125</v>
      </c>
      <c r="C6" s="34" t="s">
        <v>126</v>
      </c>
      <c r="D6" s="34">
        <v>86</v>
      </c>
      <c r="E6" s="35">
        <v>15.24</v>
      </c>
      <c r="F6" s="35">
        <f t="shared" si="0"/>
        <v>1310.6400000000001</v>
      </c>
      <c r="G6" s="35">
        <v>19.95</v>
      </c>
      <c r="H6" s="36">
        <f t="shared" si="1"/>
        <v>0.30905511811023617</v>
      </c>
    </row>
    <row r="7" spans="1:8" x14ac:dyDescent="0.3">
      <c r="A7" s="34">
        <v>4</v>
      </c>
      <c r="B7" s="32" t="s">
        <v>127</v>
      </c>
      <c r="C7" s="34" t="s">
        <v>128</v>
      </c>
      <c r="D7" s="34">
        <v>75</v>
      </c>
      <c r="E7" s="35">
        <v>18.690000000000001</v>
      </c>
      <c r="F7" s="35">
        <f t="shared" si="0"/>
        <v>1401.75</v>
      </c>
      <c r="G7" s="35">
        <v>27.95</v>
      </c>
      <c r="H7" s="36">
        <f t="shared" si="1"/>
        <v>0.49545211342964141</v>
      </c>
    </row>
    <row r="8" spans="1:8" x14ac:dyDescent="0.3">
      <c r="A8" s="34">
        <v>3</v>
      </c>
      <c r="B8" s="32" t="s">
        <v>129</v>
      </c>
      <c r="C8" s="34" t="s">
        <v>130</v>
      </c>
      <c r="D8" s="34">
        <v>298</v>
      </c>
      <c r="E8" s="35">
        <v>3.11</v>
      </c>
      <c r="F8" s="35">
        <f t="shared" si="0"/>
        <v>926.78</v>
      </c>
      <c r="G8" s="35">
        <v>5.95</v>
      </c>
      <c r="H8" s="36">
        <f t="shared" si="1"/>
        <v>0.91318327974276536</v>
      </c>
    </row>
    <row r="9" spans="1:8" x14ac:dyDescent="0.3">
      <c r="A9" s="34">
        <v>1</v>
      </c>
      <c r="B9" s="32" t="s">
        <v>131</v>
      </c>
      <c r="C9" s="34" t="s">
        <v>132</v>
      </c>
      <c r="D9" s="34">
        <v>155</v>
      </c>
      <c r="E9" s="35">
        <v>6.85</v>
      </c>
      <c r="F9" s="35">
        <f t="shared" si="0"/>
        <v>1061.75</v>
      </c>
      <c r="G9" s="35">
        <v>9.9499999999999993</v>
      </c>
      <c r="H9" s="36">
        <f t="shared" si="1"/>
        <v>0.45255474452554739</v>
      </c>
    </row>
    <row r="10" spans="1:8" x14ac:dyDescent="0.3">
      <c r="A10" s="34">
        <v>2</v>
      </c>
      <c r="B10" s="32" t="s">
        <v>133</v>
      </c>
      <c r="C10" s="34" t="s">
        <v>134</v>
      </c>
      <c r="D10" s="34">
        <v>482</v>
      </c>
      <c r="E10" s="35">
        <v>4.01</v>
      </c>
      <c r="F10" s="35">
        <f t="shared" si="0"/>
        <v>1932.82</v>
      </c>
      <c r="G10" s="35">
        <v>6.95</v>
      </c>
      <c r="H10" s="36">
        <f t="shared" si="1"/>
        <v>0.73316708229426453</v>
      </c>
    </row>
    <row r="12" spans="1:8" x14ac:dyDescent="0.3">
      <c r="C12" s="32"/>
      <c r="D12" s="32"/>
      <c r="E12" s="32"/>
      <c r="F12" s="32"/>
    </row>
    <row r="13" spans="1:8" x14ac:dyDescent="0.3">
      <c r="C13" s="32"/>
      <c r="D13" s="32"/>
      <c r="E13" s="32"/>
      <c r="F13" s="32"/>
    </row>
    <row r="14" spans="1:8" x14ac:dyDescent="0.3">
      <c r="E14" s="37"/>
      <c r="F14" s="38"/>
    </row>
  </sheetData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28D18-5AC7-4C13-A524-D28142651B10}">
  <dimension ref="A1:I29"/>
  <sheetViews>
    <sheetView topLeftCell="D1" workbookViewId="0">
      <selection activeCell="U28" sqref="U28"/>
    </sheetView>
  </sheetViews>
  <sheetFormatPr defaultColWidth="8.85546875" defaultRowHeight="15.75" x14ac:dyDescent="0.25"/>
  <cols>
    <col min="1" max="1" width="8.85546875" style="42"/>
    <col min="2" max="2" width="12.42578125" style="42" bestFit="1" customWidth="1"/>
    <col min="3" max="3" width="8.85546875" style="42"/>
    <col min="4" max="4" width="9" style="40" bestFit="1" customWidth="1"/>
    <col min="5" max="5" width="13.5703125" style="41" bestFit="1" customWidth="1"/>
    <col min="6" max="6" width="9" style="42" bestFit="1" customWidth="1"/>
    <col min="7" max="8" width="9.140625" style="42" bestFit="1" customWidth="1"/>
    <col min="9" max="16384" width="8.85546875" style="42"/>
  </cols>
  <sheetData>
    <row r="1" spans="1:9" ht="37.5" customHeight="1" x14ac:dyDescent="0.25">
      <c r="A1" s="39"/>
      <c r="B1" s="39"/>
      <c r="C1" s="39"/>
      <c r="F1" s="39"/>
      <c r="G1" s="39"/>
      <c r="H1" s="39"/>
      <c r="I1" s="39"/>
    </row>
    <row r="2" spans="1:9" x14ac:dyDescent="0.25">
      <c r="A2" s="39"/>
      <c r="B2" s="39"/>
      <c r="C2" s="39"/>
      <c r="F2" s="39"/>
      <c r="G2" s="39"/>
      <c r="H2" s="39"/>
      <c r="I2" s="39"/>
    </row>
    <row r="3" spans="1:9" x14ac:dyDescent="0.25">
      <c r="A3" s="39" t="s">
        <v>135</v>
      </c>
      <c r="B3" s="43">
        <v>8.5000000000000006E-2</v>
      </c>
      <c r="C3" s="39"/>
      <c r="D3" s="40" t="s">
        <v>136</v>
      </c>
      <c r="E3" s="41" t="s">
        <v>137</v>
      </c>
      <c r="F3" s="39" t="s">
        <v>138</v>
      </c>
      <c r="G3" s="39" t="s">
        <v>139</v>
      </c>
      <c r="H3" s="39" t="s">
        <v>140</v>
      </c>
      <c r="I3" s="39"/>
    </row>
    <row r="4" spans="1:9" x14ac:dyDescent="0.25">
      <c r="A4" s="39" t="s">
        <v>141</v>
      </c>
      <c r="B4" s="44">
        <v>200000</v>
      </c>
      <c r="C4" s="39"/>
      <c r="D4" s="40">
        <v>1</v>
      </c>
      <c r="E4" s="41">
        <f t="shared" ref="E4:E28" si="0">PMT($B$3,$B$5,$B$4)</f>
        <v>-19542.336499408673</v>
      </c>
      <c r="F4" s="40">
        <v>2010</v>
      </c>
      <c r="G4" s="45">
        <f t="shared" ref="G4:G28" si="1">PPMT($B$3,D4,$B$5,$B$4)*-1</f>
        <v>2542.3364994086719</v>
      </c>
      <c r="H4" s="45">
        <f t="shared" ref="H4:H28" si="2">IPMT($B$3,D4,$B$5,$B$4)*-1</f>
        <v>17000</v>
      </c>
      <c r="I4" s="39"/>
    </row>
    <row r="5" spans="1:9" x14ac:dyDescent="0.25">
      <c r="A5" s="39" t="s">
        <v>11</v>
      </c>
      <c r="B5" s="40">
        <v>25</v>
      </c>
      <c r="C5" s="39"/>
      <c r="D5" s="40">
        <v>2</v>
      </c>
      <c r="E5" s="41">
        <f t="shared" si="0"/>
        <v>-19542.336499408673</v>
      </c>
      <c r="F5" s="40">
        <v>2011</v>
      </c>
      <c r="G5" s="45">
        <f t="shared" si="1"/>
        <v>2758.4351018584089</v>
      </c>
      <c r="H5" s="45">
        <f t="shared" si="2"/>
        <v>16783.901397550264</v>
      </c>
      <c r="I5" s="39"/>
    </row>
    <row r="6" spans="1:9" x14ac:dyDescent="0.25">
      <c r="A6" s="39"/>
      <c r="B6" s="39"/>
      <c r="C6" s="39"/>
      <c r="D6" s="40">
        <v>3</v>
      </c>
      <c r="E6" s="41">
        <f t="shared" si="0"/>
        <v>-19542.336499408673</v>
      </c>
      <c r="F6" s="40">
        <v>2012</v>
      </c>
      <c r="G6" s="45">
        <f t="shared" si="1"/>
        <v>2992.902085516374</v>
      </c>
      <c r="H6" s="45">
        <f t="shared" si="2"/>
        <v>16549.434413892301</v>
      </c>
      <c r="I6" s="39"/>
    </row>
    <row r="7" spans="1:9" x14ac:dyDescent="0.25">
      <c r="A7" s="39"/>
      <c r="B7" s="39"/>
      <c r="C7" s="39"/>
      <c r="D7" s="40">
        <v>4</v>
      </c>
      <c r="E7" s="41">
        <f t="shared" si="0"/>
        <v>-19542.336499408673</v>
      </c>
      <c r="F7" s="40">
        <v>2013</v>
      </c>
      <c r="G7" s="45">
        <f t="shared" si="1"/>
        <v>3247.2987627852663</v>
      </c>
      <c r="H7" s="45">
        <f t="shared" si="2"/>
        <v>16295.037736623408</v>
      </c>
      <c r="I7" s="39"/>
    </row>
    <row r="8" spans="1:9" x14ac:dyDescent="0.25">
      <c r="A8" s="39"/>
      <c r="B8" s="39"/>
      <c r="C8" s="39"/>
      <c r="D8" s="40">
        <v>5</v>
      </c>
      <c r="E8" s="41">
        <f t="shared" si="0"/>
        <v>-19542.336499408673</v>
      </c>
      <c r="F8" s="40">
        <v>2014</v>
      </c>
      <c r="G8" s="45">
        <f t="shared" si="1"/>
        <v>3523.3191576220129</v>
      </c>
      <c r="H8" s="45">
        <f t="shared" si="2"/>
        <v>16019.017341786661</v>
      </c>
      <c r="I8" s="39"/>
    </row>
    <row r="9" spans="1:9" x14ac:dyDescent="0.25">
      <c r="A9" s="39"/>
      <c r="B9" s="39"/>
      <c r="C9" s="39"/>
      <c r="D9" s="40">
        <v>6</v>
      </c>
      <c r="E9" s="41">
        <f t="shared" si="0"/>
        <v>-19542.336499408673</v>
      </c>
      <c r="F9" s="40">
        <v>2015</v>
      </c>
      <c r="G9" s="45">
        <f t="shared" si="1"/>
        <v>3822.8012860198846</v>
      </c>
      <c r="H9" s="45">
        <f t="shared" si="2"/>
        <v>15719.535213388788</v>
      </c>
      <c r="I9" s="39"/>
    </row>
    <row r="10" spans="1:9" x14ac:dyDescent="0.25">
      <c r="A10" s="39"/>
      <c r="B10" s="39"/>
      <c r="C10" s="39"/>
      <c r="D10" s="40">
        <v>7</v>
      </c>
      <c r="E10" s="41">
        <f t="shared" si="0"/>
        <v>-19542.336499408673</v>
      </c>
      <c r="F10" s="40">
        <v>2016</v>
      </c>
      <c r="G10" s="45">
        <f t="shared" si="1"/>
        <v>4147.7393953315741</v>
      </c>
      <c r="H10" s="45">
        <f t="shared" si="2"/>
        <v>15394.597104077098</v>
      </c>
      <c r="I10" s="39"/>
    </row>
    <row r="11" spans="1:9" x14ac:dyDescent="0.25">
      <c r="A11" s="39"/>
      <c r="B11" s="39"/>
      <c r="C11" s="39"/>
      <c r="D11" s="40">
        <v>8</v>
      </c>
      <c r="E11" s="41">
        <f t="shared" si="0"/>
        <v>-19542.336499408673</v>
      </c>
      <c r="F11" s="40">
        <v>2017</v>
      </c>
      <c r="G11" s="45">
        <f t="shared" si="1"/>
        <v>4500.2972439347586</v>
      </c>
      <c r="H11" s="45">
        <f t="shared" si="2"/>
        <v>15042.039255473916</v>
      </c>
      <c r="I11" s="39"/>
    </row>
    <row r="12" spans="1:9" x14ac:dyDescent="0.25">
      <c r="A12" s="39"/>
      <c r="B12" s="39"/>
      <c r="C12" s="39"/>
      <c r="D12" s="40">
        <v>9</v>
      </c>
      <c r="E12" s="41">
        <f t="shared" si="0"/>
        <v>-19542.336499408673</v>
      </c>
      <c r="F12" s="40">
        <v>2018</v>
      </c>
      <c r="G12" s="45">
        <f t="shared" si="1"/>
        <v>4882.8225096692122</v>
      </c>
      <c r="H12" s="45">
        <f t="shared" si="2"/>
        <v>14659.51398973946</v>
      </c>
      <c r="I12" s="39"/>
    </row>
    <row r="13" spans="1:9" x14ac:dyDescent="0.25">
      <c r="A13" s="39"/>
      <c r="B13" s="39"/>
      <c r="C13" s="39"/>
      <c r="D13" s="40">
        <v>10</v>
      </c>
      <c r="E13" s="41">
        <f t="shared" si="0"/>
        <v>-19542.336499408673</v>
      </c>
      <c r="F13" s="40">
        <v>2019</v>
      </c>
      <c r="G13" s="45">
        <f t="shared" si="1"/>
        <v>5297.8624229910956</v>
      </c>
      <c r="H13" s="45">
        <f t="shared" si="2"/>
        <v>14244.474076417579</v>
      </c>
      <c r="I13" s="39"/>
    </row>
    <row r="14" spans="1:9" x14ac:dyDescent="0.25">
      <c r="A14" s="39"/>
      <c r="B14" s="39"/>
      <c r="C14" s="39"/>
      <c r="D14" s="40">
        <v>11</v>
      </c>
      <c r="E14" s="41">
        <f t="shared" si="0"/>
        <v>-19542.336499408673</v>
      </c>
      <c r="F14" s="40">
        <v>2020</v>
      </c>
      <c r="G14" s="45">
        <f t="shared" si="1"/>
        <v>5748.1807289453391</v>
      </c>
      <c r="H14" s="45">
        <f t="shared" si="2"/>
        <v>13794.155770463332</v>
      </c>
      <c r="I14" s="39"/>
    </row>
    <row r="15" spans="1:9" x14ac:dyDescent="0.25">
      <c r="A15" s="39"/>
      <c r="B15" s="39"/>
      <c r="C15" s="39"/>
      <c r="D15" s="40">
        <v>12</v>
      </c>
      <c r="E15" s="41">
        <f t="shared" si="0"/>
        <v>-19542.336499408673</v>
      </c>
      <c r="F15" s="40">
        <v>2021</v>
      </c>
      <c r="G15" s="45">
        <f t="shared" si="1"/>
        <v>6236.7760909056924</v>
      </c>
      <c r="H15" s="45">
        <f t="shared" si="2"/>
        <v>13305.560408502981</v>
      </c>
      <c r="I15" s="39"/>
    </row>
    <row r="16" spans="1:9" x14ac:dyDescent="0.25">
      <c r="A16" s="39"/>
      <c r="B16" s="39"/>
      <c r="C16" s="39"/>
      <c r="D16" s="40">
        <v>13</v>
      </c>
      <c r="E16" s="41">
        <f t="shared" si="0"/>
        <v>-19542.336499408673</v>
      </c>
      <c r="F16" s="40">
        <v>2022</v>
      </c>
      <c r="G16" s="45">
        <f t="shared" si="1"/>
        <v>6766.9020586326778</v>
      </c>
      <c r="H16" s="45">
        <f t="shared" si="2"/>
        <v>12775.434440775996</v>
      </c>
      <c r="I16" s="39"/>
    </row>
    <row r="17" spans="1:9" x14ac:dyDescent="0.25">
      <c r="A17" s="39"/>
      <c r="B17" s="39"/>
      <c r="C17" s="39"/>
      <c r="D17" s="40">
        <v>14</v>
      </c>
      <c r="E17" s="41">
        <f t="shared" si="0"/>
        <v>-19542.336499408673</v>
      </c>
      <c r="F17" s="40">
        <v>2023</v>
      </c>
      <c r="G17" s="45">
        <f t="shared" si="1"/>
        <v>7342.0887336164542</v>
      </c>
      <c r="H17" s="45">
        <f t="shared" si="2"/>
        <v>12200.247765792219</v>
      </c>
      <c r="I17" s="39"/>
    </row>
    <row r="18" spans="1:9" x14ac:dyDescent="0.25">
      <c r="A18" s="39"/>
      <c r="B18" s="39"/>
      <c r="C18" s="39"/>
      <c r="D18" s="40">
        <v>15</v>
      </c>
      <c r="E18" s="41">
        <f t="shared" si="0"/>
        <v>-19542.336499408673</v>
      </c>
      <c r="F18" s="40">
        <v>2024</v>
      </c>
      <c r="G18" s="45">
        <f t="shared" si="1"/>
        <v>7966.1662759738538</v>
      </c>
      <c r="H18" s="45">
        <f t="shared" si="2"/>
        <v>11576.170223434823</v>
      </c>
      <c r="I18" s="39"/>
    </row>
    <row r="19" spans="1:9" x14ac:dyDescent="0.25">
      <c r="A19" s="39"/>
      <c r="B19" s="39"/>
      <c r="C19" s="39"/>
      <c r="D19" s="40">
        <v>16</v>
      </c>
      <c r="E19" s="41">
        <f t="shared" si="0"/>
        <v>-19542.336499408673</v>
      </c>
      <c r="F19" s="40">
        <v>2025</v>
      </c>
      <c r="G19" s="45">
        <f t="shared" si="1"/>
        <v>8643.2904094316309</v>
      </c>
      <c r="H19" s="45">
        <f t="shared" si="2"/>
        <v>10899.046089977044</v>
      </c>
      <c r="I19" s="39"/>
    </row>
    <row r="20" spans="1:9" x14ac:dyDescent="0.25">
      <c r="A20" s="39"/>
      <c r="B20" s="39"/>
      <c r="C20" s="39"/>
      <c r="D20" s="40">
        <v>17</v>
      </c>
      <c r="E20" s="41">
        <f t="shared" si="0"/>
        <v>-19542.336499408673</v>
      </c>
      <c r="F20" s="40">
        <v>2026</v>
      </c>
      <c r="G20" s="45">
        <f t="shared" si="1"/>
        <v>9377.9700942333184</v>
      </c>
      <c r="H20" s="45">
        <f t="shared" si="2"/>
        <v>10164.366405175355</v>
      </c>
      <c r="I20" s="39"/>
    </row>
    <row r="21" spans="1:9" x14ac:dyDescent="0.25">
      <c r="A21" s="39"/>
      <c r="B21" s="39"/>
      <c r="C21" s="39"/>
      <c r="D21" s="40">
        <v>18</v>
      </c>
      <c r="E21" s="41">
        <f t="shared" si="0"/>
        <v>-19542.336499408673</v>
      </c>
      <c r="F21" s="40">
        <v>2027</v>
      </c>
      <c r="G21" s="45">
        <f t="shared" si="1"/>
        <v>10175.097552243151</v>
      </c>
      <c r="H21" s="45">
        <f t="shared" si="2"/>
        <v>9367.2389471655224</v>
      </c>
      <c r="I21" s="39"/>
    </row>
    <row r="22" spans="1:9" x14ac:dyDescent="0.25">
      <c r="A22" s="39"/>
      <c r="B22" s="39"/>
      <c r="C22" s="39"/>
      <c r="D22" s="40">
        <v>19</v>
      </c>
      <c r="E22" s="41">
        <f t="shared" si="0"/>
        <v>-19542.336499408673</v>
      </c>
      <c r="F22" s="40">
        <v>2028</v>
      </c>
      <c r="G22" s="45">
        <f t="shared" si="1"/>
        <v>11039.980844183819</v>
      </c>
      <c r="H22" s="45">
        <f t="shared" si="2"/>
        <v>8502.3556552248556</v>
      </c>
      <c r="I22" s="39"/>
    </row>
    <row r="23" spans="1:9" x14ac:dyDescent="0.25">
      <c r="A23" s="39"/>
      <c r="B23" s="39"/>
      <c r="C23" s="39"/>
      <c r="D23" s="40">
        <v>20</v>
      </c>
      <c r="E23" s="41">
        <f t="shared" si="0"/>
        <v>-19542.336499408673</v>
      </c>
      <c r="F23" s="40">
        <v>2029</v>
      </c>
      <c r="G23" s="45">
        <f t="shared" si="1"/>
        <v>11978.379215939443</v>
      </c>
      <c r="H23" s="45">
        <f t="shared" si="2"/>
        <v>7563.9572834692299</v>
      </c>
      <c r="I23" s="39"/>
    </row>
    <row r="24" spans="1:9" x14ac:dyDescent="0.25">
      <c r="A24" s="39"/>
      <c r="B24" s="39"/>
      <c r="C24" s="39"/>
      <c r="D24" s="40">
        <v>21</v>
      </c>
      <c r="E24" s="41">
        <f t="shared" si="0"/>
        <v>-19542.336499408673</v>
      </c>
      <c r="F24" s="40">
        <v>2030</v>
      </c>
      <c r="G24" s="45">
        <f t="shared" si="1"/>
        <v>12996.541449294298</v>
      </c>
      <c r="H24" s="45">
        <f t="shared" si="2"/>
        <v>6545.795050114376</v>
      </c>
      <c r="I24" s="39"/>
    </row>
    <row r="25" spans="1:9" x14ac:dyDescent="0.25">
      <c r="A25" s="39"/>
      <c r="B25" s="39"/>
      <c r="C25" s="39"/>
      <c r="D25" s="40">
        <v>22</v>
      </c>
      <c r="E25" s="41">
        <f t="shared" si="0"/>
        <v>-19542.336499408673</v>
      </c>
      <c r="F25" s="40">
        <v>2031</v>
      </c>
      <c r="G25" s="45">
        <f t="shared" si="1"/>
        <v>14101.24747248431</v>
      </c>
      <c r="H25" s="45">
        <f t="shared" si="2"/>
        <v>5441.0890269243628</v>
      </c>
      <c r="I25" s="39"/>
    </row>
    <row r="26" spans="1:9" x14ac:dyDescent="0.25">
      <c r="A26" s="39"/>
      <c r="B26" s="39"/>
      <c r="C26" s="39"/>
      <c r="D26" s="40">
        <v>23</v>
      </c>
      <c r="E26" s="41">
        <f t="shared" si="0"/>
        <v>-19542.336499408673</v>
      </c>
      <c r="F26" s="40">
        <v>2032</v>
      </c>
      <c r="G26" s="45">
        <f t="shared" si="1"/>
        <v>15299.853507645477</v>
      </c>
      <c r="H26" s="45">
        <f t="shared" si="2"/>
        <v>4242.4829917631951</v>
      </c>
      <c r="I26" s="39"/>
    </row>
    <row r="27" spans="1:9" x14ac:dyDescent="0.25">
      <c r="A27" s="39"/>
      <c r="B27" s="39"/>
      <c r="C27" s="39"/>
      <c r="D27" s="40">
        <v>24</v>
      </c>
      <c r="E27" s="41">
        <f t="shared" si="0"/>
        <v>-19542.336499408673</v>
      </c>
      <c r="F27" s="40">
        <v>2033</v>
      </c>
      <c r="G27" s="45">
        <f t="shared" si="1"/>
        <v>16600.341055795343</v>
      </c>
      <c r="H27" s="45">
        <f t="shared" si="2"/>
        <v>2941.9954436133294</v>
      </c>
      <c r="I27" s="39"/>
    </row>
    <row r="28" spans="1:9" x14ac:dyDescent="0.25">
      <c r="A28" s="39"/>
      <c r="B28" s="39"/>
      <c r="C28" s="39"/>
      <c r="D28" s="40">
        <v>25</v>
      </c>
      <c r="E28" s="41">
        <f t="shared" si="0"/>
        <v>-19542.336499408673</v>
      </c>
      <c r="F28" s="40">
        <v>2034</v>
      </c>
      <c r="G28" s="45">
        <f t="shared" si="1"/>
        <v>18011.370045537948</v>
      </c>
      <c r="H28" s="45">
        <f t="shared" si="2"/>
        <v>1530.9664538707254</v>
      </c>
      <c r="I28" s="39"/>
    </row>
    <row r="29" spans="1:9" x14ac:dyDescent="0.25">
      <c r="A29" s="39"/>
      <c r="B29" s="39"/>
      <c r="C29" s="39"/>
      <c r="F29" s="39"/>
      <c r="G29" s="39"/>
      <c r="H29" s="39"/>
      <c r="I29" s="39"/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E6ACC-3D89-43E4-81C5-C1796DEA1BAF}">
  <sheetPr published="0"/>
  <dimension ref="A1:R16"/>
  <sheetViews>
    <sheetView tabSelected="1" workbookViewId="0"/>
  </sheetViews>
  <sheetFormatPr defaultColWidth="10.140625" defaultRowHeight="15.75" x14ac:dyDescent="0.25"/>
  <cols>
    <col min="1" max="1" width="24.140625" style="48" bestFit="1" customWidth="1"/>
    <col min="2" max="4" width="10.140625" style="48"/>
    <col min="5" max="5" width="12.140625" style="48" bestFit="1" customWidth="1"/>
    <col min="6" max="8" width="10.140625" style="48"/>
    <col min="9" max="9" width="13" style="48" bestFit="1" customWidth="1"/>
    <col min="10" max="12" width="10.140625" style="48"/>
    <col min="13" max="13" width="12.5703125" style="48" bestFit="1" customWidth="1"/>
    <col min="14" max="16" width="10.140625" style="48"/>
    <col min="17" max="17" width="12.5703125" style="48" bestFit="1" customWidth="1"/>
    <col min="18" max="16384" width="10.140625" style="48"/>
  </cols>
  <sheetData>
    <row r="1" spans="1:18" x14ac:dyDescent="0.25">
      <c r="A1" s="46"/>
      <c r="B1" s="47" t="s">
        <v>142</v>
      </c>
      <c r="C1" s="47" t="s">
        <v>143</v>
      </c>
      <c r="D1" s="47" t="s">
        <v>144</v>
      </c>
      <c r="E1" s="47" t="s">
        <v>145</v>
      </c>
      <c r="F1" s="47" t="s">
        <v>146</v>
      </c>
      <c r="G1" s="47" t="s">
        <v>147</v>
      </c>
      <c r="H1" s="47" t="s">
        <v>148</v>
      </c>
      <c r="I1" s="47" t="s">
        <v>149</v>
      </c>
      <c r="J1" s="47" t="s">
        <v>150</v>
      </c>
      <c r="K1" s="47" t="s">
        <v>151</v>
      </c>
      <c r="L1" s="47" t="s">
        <v>152</v>
      </c>
      <c r="M1" s="47" t="s">
        <v>153</v>
      </c>
      <c r="N1" s="47" t="s">
        <v>154</v>
      </c>
      <c r="O1" s="47" t="s">
        <v>155</v>
      </c>
      <c r="P1" s="47" t="s">
        <v>156</v>
      </c>
      <c r="Q1" s="47" t="s">
        <v>157</v>
      </c>
      <c r="R1" s="47" t="s">
        <v>158</v>
      </c>
    </row>
    <row r="2" spans="1:18" ht="21" customHeight="1" x14ac:dyDescent="0.25">
      <c r="A2" s="49" t="s">
        <v>159</v>
      </c>
      <c r="B2" s="50"/>
      <c r="C2" s="50"/>
      <c r="D2" s="50"/>
      <c r="E2" s="51"/>
      <c r="F2" s="50"/>
      <c r="G2" s="50"/>
      <c r="H2" s="50"/>
      <c r="I2" s="51"/>
      <c r="J2" s="50"/>
      <c r="K2" s="50"/>
      <c r="L2" s="50"/>
      <c r="M2" s="51"/>
      <c r="N2" s="50"/>
      <c r="O2" s="50"/>
      <c r="P2" s="50"/>
      <c r="Q2" s="51"/>
      <c r="R2" s="51"/>
    </row>
    <row r="3" spans="1:18" x14ac:dyDescent="0.25">
      <c r="A3" s="52" t="s">
        <v>160</v>
      </c>
      <c r="B3" s="53">
        <v>23500</v>
      </c>
      <c r="C3" s="53">
        <v>23000</v>
      </c>
      <c r="D3" s="53">
        <v>24000</v>
      </c>
      <c r="E3" s="54">
        <f>SUM(B3:D3)</f>
        <v>70500</v>
      </c>
      <c r="F3" s="53">
        <v>25100</v>
      </c>
      <c r="G3" s="53">
        <v>25000</v>
      </c>
      <c r="H3" s="53">
        <v>25400</v>
      </c>
      <c r="I3" s="54">
        <f>SUM(F3:H3)</f>
        <v>75500</v>
      </c>
      <c r="J3" s="53">
        <v>26000</v>
      </c>
      <c r="K3" s="53">
        <v>24000</v>
      </c>
      <c r="L3" s="53">
        <v>24000</v>
      </c>
      <c r="M3" s="54">
        <f>SUM(J3:L3)</f>
        <v>74000</v>
      </c>
      <c r="N3" s="53">
        <v>26000</v>
      </c>
      <c r="O3" s="53">
        <v>24000</v>
      </c>
      <c r="P3" s="53">
        <v>24000</v>
      </c>
      <c r="Q3" s="54">
        <f>SUM(N3:P3)</f>
        <v>74000</v>
      </c>
      <c r="R3" s="54">
        <f>SUM(Q3,M3,I3,E3)</f>
        <v>294000</v>
      </c>
    </row>
    <row r="4" spans="1:18" x14ac:dyDescent="0.25">
      <c r="A4" s="52" t="s">
        <v>161</v>
      </c>
      <c r="B4" s="53">
        <v>28750</v>
      </c>
      <c r="C4" s="53">
        <v>27800</v>
      </c>
      <c r="D4" s="53">
        <v>29500</v>
      </c>
      <c r="E4" s="54">
        <f>SUM(B4:D4)</f>
        <v>86050</v>
      </c>
      <c r="F4" s="53">
        <v>31000</v>
      </c>
      <c r="G4" s="53">
        <v>30500</v>
      </c>
      <c r="H4" s="53">
        <v>30000</v>
      </c>
      <c r="I4" s="54">
        <f>SUM(F4:H4)</f>
        <v>91500</v>
      </c>
      <c r="J4" s="53">
        <v>31000</v>
      </c>
      <c r="K4" s="53">
        <v>29500</v>
      </c>
      <c r="L4" s="53">
        <v>29500</v>
      </c>
      <c r="M4" s="54">
        <f>SUM(J4:L4)</f>
        <v>90000</v>
      </c>
      <c r="N4" s="53">
        <v>32000</v>
      </c>
      <c r="O4" s="53">
        <v>29500</v>
      </c>
      <c r="P4" s="53">
        <v>29500</v>
      </c>
      <c r="Q4" s="54">
        <f>SUM(N4:P4)</f>
        <v>91000</v>
      </c>
      <c r="R4" s="54">
        <f>SUM(Q4,M4,I4,E4)</f>
        <v>358550</v>
      </c>
    </row>
    <row r="5" spans="1:18" x14ac:dyDescent="0.25">
      <c r="A5" s="52" t="s">
        <v>162</v>
      </c>
      <c r="B5" s="53">
        <v>24400</v>
      </c>
      <c r="C5" s="53">
        <v>24000</v>
      </c>
      <c r="D5" s="53">
        <v>25250</v>
      </c>
      <c r="E5" s="54">
        <f>SUM(B5:D5)</f>
        <v>73650</v>
      </c>
      <c r="F5" s="53">
        <v>26600</v>
      </c>
      <c r="G5" s="53">
        <v>27000</v>
      </c>
      <c r="H5" s="53">
        <v>26750</v>
      </c>
      <c r="I5" s="54">
        <f>SUM(F5:H5)</f>
        <v>80350</v>
      </c>
      <c r="J5" s="53">
        <v>27000</v>
      </c>
      <c r="K5" s="53">
        <v>25250</v>
      </c>
      <c r="L5" s="53">
        <v>25250</v>
      </c>
      <c r="M5" s="54">
        <f>SUM(J5:L5)</f>
        <v>77500</v>
      </c>
      <c r="N5" s="53">
        <v>28000</v>
      </c>
      <c r="O5" s="53">
        <v>25250</v>
      </c>
      <c r="P5" s="53">
        <v>25250</v>
      </c>
      <c r="Q5" s="54">
        <f>SUM(N5:P5)</f>
        <v>78500</v>
      </c>
      <c r="R5" s="54">
        <f>SUM(Q5,M5,I5,E5)</f>
        <v>310000</v>
      </c>
    </row>
    <row r="6" spans="1:18" x14ac:dyDescent="0.25">
      <c r="A6" s="46" t="s">
        <v>163</v>
      </c>
      <c r="B6" s="54">
        <f>SUM(B3:B5)</f>
        <v>76650</v>
      </c>
      <c r="C6" s="54">
        <f>SUM(C3:C5)</f>
        <v>74800</v>
      </c>
      <c r="D6" s="54">
        <f>SUM(D3:D5)</f>
        <v>78750</v>
      </c>
      <c r="E6" s="54">
        <f>SUM(B6:D6)</f>
        <v>230200</v>
      </c>
      <c r="F6" s="54">
        <f>SUM(F3:F5)</f>
        <v>82700</v>
      </c>
      <c r="G6" s="54">
        <f>SUM(G3:G5)</f>
        <v>82500</v>
      </c>
      <c r="H6" s="54">
        <f>SUM(H3:H5)</f>
        <v>82150</v>
      </c>
      <c r="I6" s="54">
        <f>SUM(F6:H6)</f>
        <v>247350</v>
      </c>
      <c r="J6" s="54">
        <f>SUM(J3:J5)</f>
        <v>84000</v>
      </c>
      <c r="K6" s="54">
        <f>SUM(K3:K5)</f>
        <v>78750</v>
      </c>
      <c r="L6" s="54">
        <f>SUM(L3:L5)</f>
        <v>78750</v>
      </c>
      <c r="M6" s="54">
        <f>SUM(J6:L6)</f>
        <v>241500</v>
      </c>
      <c r="N6" s="54">
        <f>SUM(N3:N5)</f>
        <v>86000</v>
      </c>
      <c r="O6" s="54">
        <f>SUM(O3:O5)</f>
        <v>78750</v>
      </c>
      <c r="P6" s="54">
        <f>SUM(P3:P5)</f>
        <v>78750</v>
      </c>
      <c r="Q6" s="54">
        <f>SUM(N6:P6)</f>
        <v>243500</v>
      </c>
      <c r="R6" s="54">
        <f>SUM(Q6,M6,I6,E6)</f>
        <v>962550</v>
      </c>
    </row>
    <row r="7" spans="1:18" ht="21" customHeight="1" x14ac:dyDescent="0.25">
      <c r="A7" s="49" t="s">
        <v>164</v>
      </c>
      <c r="B7" s="50"/>
      <c r="C7" s="50"/>
      <c r="D7" s="50"/>
      <c r="E7" s="51"/>
      <c r="F7" s="50"/>
      <c r="G7" s="50"/>
      <c r="H7" s="50"/>
      <c r="I7" s="51"/>
      <c r="J7" s="50"/>
      <c r="K7" s="50"/>
      <c r="L7" s="50"/>
      <c r="M7" s="51"/>
      <c r="N7" s="50"/>
      <c r="O7" s="50"/>
      <c r="P7" s="50"/>
      <c r="Q7" s="51"/>
      <c r="R7" s="51"/>
    </row>
    <row r="8" spans="1:18" x14ac:dyDescent="0.25">
      <c r="A8" s="52" t="s">
        <v>165</v>
      </c>
      <c r="B8" s="53">
        <f>B6*0.08</f>
        <v>6132</v>
      </c>
      <c r="C8" s="53">
        <f>C6*0.08</f>
        <v>5984</v>
      </c>
      <c r="D8" s="53">
        <f t="shared" ref="D8:K8" si="0">D6*0.08</f>
        <v>6300</v>
      </c>
      <c r="E8" s="54">
        <f t="shared" ref="E8:E16" si="1">SUM(B8:D8)</f>
        <v>18416</v>
      </c>
      <c r="F8" s="53">
        <f t="shared" si="0"/>
        <v>6616</v>
      </c>
      <c r="G8" s="53">
        <f t="shared" si="0"/>
        <v>6600</v>
      </c>
      <c r="H8" s="53">
        <f t="shared" si="0"/>
        <v>6572</v>
      </c>
      <c r="I8" s="54">
        <f t="shared" ref="I8:I16" si="2">SUM(F8:H8)</f>
        <v>19788</v>
      </c>
      <c r="J8" s="53">
        <f t="shared" si="0"/>
        <v>6720</v>
      </c>
      <c r="K8" s="53">
        <f t="shared" si="0"/>
        <v>6300</v>
      </c>
      <c r="L8" s="53">
        <f>L6*0.08</f>
        <v>6300</v>
      </c>
      <c r="M8" s="54">
        <f t="shared" ref="M8:M16" si="3">SUM(J8:L8)</f>
        <v>19320</v>
      </c>
      <c r="N8" s="53">
        <f>N6*0.08</f>
        <v>6880</v>
      </c>
      <c r="O8" s="53">
        <f>O6*0.08</f>
        <v>6300</v>
      </c>
      <c r="P8" s="53">
        <f>P6*0.08</f>
        <v>6300</v>
      </c>
      <c r="Q8" s="54">
        <f t="shared" ref="Q8:Q16" si="4">SUM(N8:P8)</f>
        <v>19480</v>
      </c>
      <c r="R8" s="54">
        <f t="shared" ref="R8:R16" si="5">SUM(Q8,M8,I8,E8)</f>
        <v>77004</v>
      </c>
    </row>
    <row r="9" spans="1:18" x14ac:dyDescent="0.25">
      <c r="A9" s="52" t="s">
        <v>166</v>
      </c>
      <c r="B9" s="53">
        <v>4600</v>
      </c>
      <c r="C9" s="53">
        <v>4200</v>
      </c>
      <c r="D9" s="53">
        <v>5200</v>
      </c>
      <c r="E9" s="54">
        <f t="shared" si="1"/>
        <v>14000</v>
      </c>
      <c r="F9" s="53">
        <v>5000</v>
      </c>
      <c r="G9" s="53">
        <v>5500</v>
      </c>
      <c r="H9" s="53">
        <v>5250</v>
      </c>
      <c r="I9" s="54">
        <f t="shared" si="2"/>
        <v>15750</v>
      </c>
      <c r="J9" s="53">
        <v>5500</v>
      </c>
      <c r="K9" s="53">
        <v>5200</v>
      </c>
      <c r="L9" s="53">
        <v>5200</v>
      </c>
      <c r="M9" s="54">
        <f t="shared" si="3"/>
        <v>15900</v>
      </c>
      <c r="N9" s="53">
        <v>4500</v>
      </c>
      <c r="O9" s="53">
        <v>5200</v>
      </c>
      <c r="P9" s="53">
        <v>5200</v>
      </c>
      <c r="Q9" s="54">
        <f t="shared" si="4"/>
        <v>14900</v>
      </c>
      <c r="R9" s="54">
        <f t="shared" si="5"/>
        <v>60550</v>
      </c>
    </row>
    <row r="10" spans="1:18" x14ac:dyDescent="0.25">
      <c r="A10" s="52" t="s">
        <v>167</v>
      </c>
      <c r="B10" s="53">
        <v>2100</v>
      </c>
      <c r="C10" s="53">
        <v>2100</v>
      </c>
      <c r="D10" s="53">
        <v>2100</v>
      </c>
      <c r="E10" s="54">
        <f t="shared" si="1"/>
        <v>6300</v>
      </c>
      <c r="F10" s="53">
        <v>2100</v>
      </c>
      <c r="G10" s="53">
        <v>2100</v>
      </c>
      <c r="H10" s="53">
        <v>2100</v>
      </c>
      <c r="I10" s="54">
        <f t="shared" si="2"/>
        <v>6300</v>
      </c>
      <c r="J10" s="53">
        <v>2100</v>
      </c>
      <c r="K10" s="53">
        <v>2100</v>
      </c>
      <c r="L10" s="53">
        <v>2100</v>
      </c>
      <c r="M10" s="54">
        <f t="shared" si="3"/>
        <v>6300</v>
      </c>
      <c r="N10" s="53">
        <v>2100</v>
      </c>
      <c r="O10" s="53">
        <v>2100</v>
      </c>
      <c r="P10" s="53">
        <v>2100</v>
      </c>
      <c r="Q10" s="54">
        <f t="shared" si="4"/>
        <v>6300</v>
      </c>
      <c r="R10" s="54">
        <f t="shared" si="5"/>
        <v>25200</v>
      </c>
    </row>
    <row r="11" spans="1:18" x14ac:dyDescent="0.25">
      <c r="A11" s="52" t="s">
        <v>168</v>
      </c>
      <c r="B11" s="53">
        <v>1300</v>
      </c>
      <c r="C11" s="53">
        <v>1200</v>
      </c>
      <c r="D11" s="53">
        <v>1400</v>
      </c>
      <c r="E11" s="54">
        <f t="shared" si="1"/>
        <v>3900</v>
      </c>
      <c r="F11" s="53">
        <v>1300</v>
      </c>
      <c r="G11" s="53">
        <v>1250</v>
      </c>
      <c r="H11" s="53">
        <v>1400</v>
      </c>
      <c r="I11" s="54">
        <f t="shared" si="2"/>
        <v>3950</v>
      </c>
      <c r="J11" s="53">
        <v>1300</v>
      </c>
      <c r="K11" s="53">
        <v>1400</v>
      </c>
      <c r="L11" s="53">
        <v>1400</v>
      </c>
      <c r="M11" s="54">
        <f t="shared" si="3"/>
        <v>4100</v>
      </c>
      <c r="N11" s="53">
        <v>1250</v>
      </c>
      <c r="O11" s="53">
        <v>1350</v>
      </c>
      <c r="P11" s="53">
        <v>1400</v>
      </c>
      <c r="Q11" s="54">
        <f t="shared" si="4"/>
        <v>4000</v>
      </c>
      <c r="R11" s="54">
        <f t="shared" si="5"/>
        <v>15950</v>
      </c>
    </row>
    <row r="12" spans="1:18" x14ac:dyDescent="0.25">
      <c r="A12" s="52" t="s">
        <v>169</v>
      </c>
      <c r="B12" s="53">
        <v>16000</v>
      </c>
      <c r="C12" s="53">
        <v>16000</v>
      </c>
      <c r="D12" s="53">
        <v>16500</v>
      </c>
      <c r="E12" s="54">
        <f t="shared" si="1"/>
        <v>48500</v>
      </c>
      <c r="F12" s="53">
        <v>16500</v>
      </c>
      <c r="G12" s="53">
        <v>16500</v>
      </c>
      <c r="H12" s="53">
        <v>17000</v>
      </c>
      <c r="I12" s="54">
        <f t="shared" si="2"/>
        <v>50000</v>
      </c>
      <c r="J12" s="53">
        <v>17000</v>
      </c>
      <c r="K12" s="53">
        <v>17000</v>
      </c>
      <c r="L12" s="53">
        <v>17000</v>
      </c>
      <c r="M12" s="54">
        <f t="shared" si="3"/>
        <v>51000</v>
      </c>
      <c r="N12" s="53">
        <v>17000</v>
      </c>
      <c r="O12" s="53">
        <v>17500</v>
      </c>
      <c r="P12" s="53">
        <v>17500</v>
      </c>
      <c r="Q12" s="54">
        <f t="shared" si="4"/>
        <v>52000</v>
      </c>
      <c r="R12" s="54">
        <f t="shared" si="5"/>
        <v>201500</v>
      </c>
    </row>
    <row r="13" spans="1:18" x14ac:dyDescent="0.25">
      <c r="A13" s="52" t="s">
        <v>170</v>
      </c>
      <c r="B13" s="53">
        <v>14250</v>
      </c>
      <c r="C13" s="53">
        <v>13750</v>
      </c>
      <c r="D13" s="53">
        <v>14500</v>
      </c>
      <c r="E13" s="54">
        <f t="shared" si="1"/>
        <v>42500</v>
      </c>
      <c r="F13" s="53">
        <v>15000</v>
      </c>
      <c r="G13" s="53">
        <v>14500</v>
      </c>
      <c r="H13" s="53">
        <v>14750</v>
      </c>
      <c r="I13" s="54">
        <f t="shared" si="2"/>
        <v>44250</v>
      </c>
      <c r="J13" s="53">
        <v>15000</v>
      </c>
      <c r="K13" s="53">
        <v>14500</v>
      </c>
      <c r="L13" s="53">
        <v>14500</v>
      </c>
      <c r="M13" s="54">
        <f t="shared" si="3"/>
        <v>44000</v>
      </c>
      <c r="N13" s="53">
        <v>15750</v>
      </c>
      <c r="O13" s="53">
        <v>15250</v>
      </c>
      <c r="P13" s="53">
        <v>14500</v>
      </c>
      <c r="Q13" s="54">
        <f t="shared" si="4"/>
        <v>45500</v>
      </c>
      <c r="R13" s="54">
        <f t="shared" si="5"/>
        <v>176250</v>
      </c>
    </row>
    <row r="14" spans="1:18" x14ac:dyDescent="0.25">
      <c r="A14" s="52" t="s">
        <v>171</v>
      </c>
      <c r="B14" s="53">
        <v>500</v>
      </c>
      <c r="C14" s="53">
        <v>600</v>
      </c>
      <c r="D14" s="53">
        <v>600</v>
      </c>
      <c r="E14" s="54">
        <f t="shared" si="1"/>
        <v>1700</v>
      </c>
      <c r="F14" s="53">
        <v>550</v>
      </c>
      <c r="G14" s="53">
        <v>600</v>
      </c>
      <c r="H14" s="53">
        <v>650</v>
      </c>
      <c r="I14" s="54">
        <f t="shared" si="2"/>
        <v>1800</v>
      </c>
      <c r="J14" s="53">
        <v>650</v>
      </c>
      <c r="K14" s="53">
        <v>600</v>
      </c>
      <c r="L14" s="53">
        <v>600</v>
      </c>
      <c r="M14" s="54">
        <f t="shared" si="3"/>
        <v>1850</v>
      </c>
      <c r="N14" s="53">
        <v>650</v>
      </c>
      <c r="O14" s="53">
        <v>600</v>
      </c>
      <c r="P14" s="53">
        <v>600</v>
      </c>
      <c r="Q14" s="54">
        <f t="shared" si="4"/>
        <v>1850</v>
      </c>
      <c r="R14" s="54">
        <f t="shared" si="5"/>
        <v>7200</v>
      </c>
    </row>
    <row r="15" spans="1:18" x14ac:dyDescent="0.25">
      <c r="A15" s="46" t="s">
        <v>172</v>
      </c>
      <c r="B15" s="54">
        <f>SUM(B8:B14)</f>
        <v>44882</v>
      </c>
      <c r="C15" s="54">
        <f>SUM(C8:C14)</f>
        <v>43834</v>
      </c>
      <c r="D15" s="54">
        <f>SUM(D8:D14)</f>
        <v>46600</v>
      </c>
      <c r="E15" s="54">
        <f t="shared" si="1"/>
        <v>135316</v>
      </c>
      <c r="F15" s="54">
        <f>SUM(F8:F14)</f>
        <v>47066</v>
      </c>
      <c r="G15" s="54">
        <f>SUM(G8:G14)</f>
        <v>47050</v>
      </c>
      <c r="H15" s="54">
        <f>SUM(H8:H14)</f>
        <v>47722</v>
      </c>
      <c r="I15" s="54">
        <f t="shared" si="2"/>
        <v>141838</v>
      </c>
      <c r="J15" s="54">
        <f>SUM(J8:J14)</f>
        <v>48270</v>
      </c>
      <c r="K15" s="54">
        <f>SUM(K8:K14)</f>
        <v>47100</v>
      </c>
      <c r="L15" s="54">
        <f>SUM(L8:L14)</f>
        <v>47100</v>
      </c>
      <c r="M15" s="54">
        <f t="shared" si="3"/>
        <v>142470</v>
      </c>
      <c r="N15" s="54">
        <f>SUM(N8:N14)</f>
        <v>48130</v>
      </c>
      <c r="O15" s="54">
        <f>SUM(O8:O14)</f>
        <v>48300</v>
      </c>
      <c r="P15" s="54">
        <f>SUM(P8:P14)</f>
        <v>47600</v>
      </c>
      <c r="Q15" s="54">
        <f t="shared" si="4"/>
        <v>144030</v>
      </c>
      <c r="R15" s="54">
        <f t="shared" si="5"/>
        <v>563654</v>
      </c>
    </row>
    <row r="16" spans="1:18" x14ac:dyDescent="0.25">
      <c r="A16" s="46" t="s">
        <v>173</v>
      </c>
      <c r="B16" s="54">
        <f>B6-B15</f>
        <v>31768</v>
      </c>
      <c r="C16" s="54">
        <f>C6-C15</f>
        <v>30966</v>
      </c>
      <c r="D16" s="54">
        <f t="shared" ref="D16:J16" si="6">D6-D15</f>
        <v>32150</v>
      </c>
      <c r="E16" s="54">
        <f t="shared" si="1"/>
        <v>94884</v>
      </c>
      <c r="F16" s="54">
        <f t="shared" si="6"/>
        <v>35634</v>
      </c>
      <c r="G16" s="54">
        <f t="shared" si="6"/>
        <v>35450</v>
      </c>
      <c r="H16" s="54">
        <f t="shared" si="6"/>
        <v>34428</v>
      </c>
      <c r="I16" s="54">
        <f t="shared" si="2"/>
        <v>105512</v>
      </c>
      <c r="J16" s="54">
        <f t="shared" si="6"/>
        <v>35730</v>
      </c>
      <c r="K16" s="54">
        <f>K6-K15</f>
        <v>31650</v>
      </c>
      <c r="L16" s="54">
        <f>L6-L15</f>
        <v>31650</v>
      </c>
      <c r="M16" s="54">
        <f t="shared" si="3"/>
        <v>99030</v>
      </c>
      <c r="N16" s="54">
        <f>N6-N15</f>
        <v>37870</v>
      </c>
      <c r="O16" s="54">
        <f>O6-O15</f>
        <v>30450</v>
      </c>
      <c r="P16" s="54">
        <f>P6-P15</f>
        <v>31150</v>
      </c>
      <c r="Q16" s="54">
        <f t="shared" si="4"/>
        <v>99470</v>
      </c>
      <c r="R16" s="54">
        <f t="shared" si="5"/>
        <v>398896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Mortgage Paydown Analysis</vt:lpstr>
      <vt:lpstr>Inventory</vt:lpstr>
      <vt:lpstr>Parts</vt:lpstr>
      <vt:lpstr>Principal vs Interest</vt:lpstr>
      <vt:lpstr>Budget</vt:lpstr>
      <vt:lpstr>Down_Payment</vt:lpstr>
      <vt:lpstr>House_Price</vt:lpstr>
      <vt:lpstr>Inventory</vt:lpstr>
      <vt:lpstr>Principal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2019-07-23T18:59:20Z</dcterms:created>
  <dcterms:modified xsi:type="dcterms:W3CDTF">2019-07-23T19:04:10Z</dcterms:modified>
</cp:coreProperties>
</file>